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<sst xmlns="http://schemas.openxmlformats.org/spreadsheetml/2006/main" count="1204" uniqueCount="587">
  <si>
    <t xml:space="preserve">19270000-9                 Неткані матеріали                             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</si>
  <si>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</si>
  <si>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</si>
  <si>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 72210000-0                Послуги з розробки пакетів програмного забезпечення                     </t>
  </si>
  <si>
    <t xml:space="preserve">Природний газ    </t>
  </si>
  <si>
    <t xml:space="preserve">09120000-6                        Газове паливо </t>
  </si>
  <si>
    <t xml:space="preserve">Послуги зі страхування майна </t>
  </si>
  <si>
    <t xml:space="preserve">80210000-9            Послуги у сфері середньої технічної та професійної освіти                </t>
  </si>
  <si>
    <t xml:space="preserve">Всього: </t>
  </si>
  <si>
    <t xml:space="preserve">     79710000-4             Охоронні послуги               </t>
  </si>
  <si>
    <t xml:space="preserve"> 50530000-9                Послуги з ремонту і технічного обслуговування техніки            </t>
  </si>
  <si>
    <t xml:space="preserve">50310000-1               Технічне обслуговування і ремонт офісної техніки  
</t>
  </si>
  <si>
    <t>Ремонт і технічне обслуговування принтерів</t>
  </si>
  <si>
    <t>39220000-0                Кухонне приладдя, товари для дому та господарства і приладдя для закладів громадського харчування</t>
  </si>
  <si>
    <t>Мітли, щітки та інше прибиральне приладдя, відра</t>
  </si>
  <si>
    <t xml:space="preserve">44510000-8       Знаряддя            </t>
  </si>
  <si>
    <t xml:space="preserve"> Знаряддя </t>
  </si>
  <si>
    <t>44540000-7                    Ланцюги</t>
  </si>
  <si>
    <t>Ланцюги</t>
  </si>
  <si>
    <t>44810000-1                     Фарби</t>
  </si>
  <si>
    <t>Фарби</t>
  </si>
  <si>
    <t>24910000-6                    Клеї</t>
  </si>
  <si>
    <t>Клеї</t>
  </si>
  <si>
    <t xml:space="preserve">Послуги з технічних випробувань (повірка обладнання, повірка кислородних балонів) </t>
  </si>
  <si>
    <t>35120000-1                    Системи та пристрої нагляду та охорони</t>
  </si>
  <si>
    <t>Пломби</t>
  </si>
  <si>
    <t xml:space="preserve">Механічні запасні частини, крім двигунів і частин двигунів  </t>
  </si>
  <si>
    <t xml:space="preserve">24960000-1                    Хімічна продукція різна </t>
  </si>
  <si>
    <t>Охолоджувальні рідини</t>
  </si>
  <si>
    <t>Системи реєстрації медичної інформації та дослідне обладнання (пульсоксиметри, глюкометри)</t>
  </si>
  <si>
    <t xml:space="preserve">лютий - грудень 2018 року </t>
  </si>
  <si>
    <t xml:space="preserve">лютий - грудень  2018 року </t>
  </si>
  <si>
    <t xml:space="preserve">лютий  2018 року </t>
  </si>
  <si>
    <t xml:space="preserve">лютий - грудень   2018 року </t>
  </si>
  <si>
    <t>Неткані матеріали (простирадло, акушерські пакети, пелюшки тощо)</t>
  </si>
  <si>
    <t xml:space="preserve">січень - грудень 2018 року </t>
  </si>
  <si>
    <t xml:space="preserve">Січень 2018 року </t>
  </si>
  <si>
    <t xml:space="preserve">20% пролонгації Договору № 200 від 17.07.2017 </t>
  </si>
  <si>
    <t xml:space="preserve">Січень-грудень 2018 року </t>
  </si>
  <si>
    <t xml:space="preserve">Лютий 2018 року </t>
  </si>
  <si>
    <t xml:space="preserve">Липень - серпень 2018 року </t>
  </si>
  <si>
    <t xml:space="preserve">Лютий -грудень 2018 року </t>
  </si>
  <si>
    <t xml:space="preserve">Січень - Лютий 2018 року 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</si>
  <si>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</si>
  <si>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 xml:space="preserve">Лютий - грудень 2018 року </t>
  </si>
  <si>
    <t xml:space="preserve">Квітень 2018 року </t>
  </si>
  <si>
    <t xml:space="preserve">Січень - грудень 2018 року </t>
  </si>
  <si>
    <t>Всього по коду 2800</t>
  </si>
  <si>
    <t>22410000-7                  Марки</t>
  </si>
  <si>
    <t>Марки</t>
  </si>
  <si>
    <t xml:space="preserve">Січень - грудень  2018 року </t>
  </si>
  <si>
    <r>
      <t xml:space="preserve">20% пролонгації  Договору № 1032(17) від 06.02.2017;            </t>
    </r>
    <r>
      <rPr>
        <sz val="12"/>
        <rFont val="Times New Roman"/>
        <family val="1"/>
      </rPr>
      <t xml:space="preserve"> Протокол № 4 від 09.02.2018 </t>
    </r>
  </si>
  <si>
    <t>Протокол № 4 від 09.02.2018</t>
  </si>
  <si>
    <t>Протокол № 8 від 12.03.2018</t>
  </si>
  <si>
    <t xml:space="preserve"> Технічне обслуговування лічильника води</t>
  </si>
  <si>
    <t xml:space="preserve">А.В. Малета    </t>
  </si>
  <si>
    <t>Протокол № 9 від 16.03.2018</t>
  </si>
  <si>
    <t xml:space="preserve">39540000-9                    Вироби різні з канату, мотузки, шпагату та сітки </t>
  </si>
  <si>
    <t>Трос</t>
  </si>
  <si>
    <t>Березень-грудень 2018 року</t>
  </si>
  <si>
    <t>Спирт етиловий,  Йод,  Брильянтовий зелений,  р-н для зовнішнього застосування спиртовий</t>
  </si>
  <si>
    <t>24320000-3                          Основні органічні хімічні речовини</t>
  </si>
  <si>
    <t xml:space="preserve">Березень - грудень 2018 року </t>
  </si>
  <si>
    <t>Пероксид водню</t>
  </si>
  <si>
    <t>24310000-0                           Основні неорганічні хімічні речовини</t>
  </si>
  <si>
    <t>Протокол № 13 від 26.03.2018</t>
  </si>
  <si>
    <t xml:space="preserve">Квітень-грудень 2018 року </t>
  </si>
  <si>
    <r>
      <t xml:space="preserve">Районні кошти:  Нововоронцовська підстанція екстреної (швидкої) медичної допомоги - </t>
    </r>
    <r>
      <rPr>
        <b/>
        <i/>
        <sz val="12"/>
        <rFont val="Times New Roman"/>
        <family val="1"/>
      </rPr>
      <t xml:space="preserve">Додаткові кошти, </t>
    </r>
    <r>
      <rPr>
        <sz val="12"/>
        <rFont val="Times New Roman"/>
        <family val="1"/>
      </rPr>
      <t xml:space="preserve">Протокол № 14 від 03.04.2018 </t>
    </r>
  </si>
  <si>
    <t>Механічні запасні частини, крім двигунів і частин двигунів</t>
  </si>
  <si>
    <r>
      <t xml:space="preserve"> Районні кошти 
 Агайманівський пункт                   
</t>
    </r>
    <r>
      <rPr>
        <b/>
        <i/>
        <sz val="12"/>
        <rFont val="Times New Roman"/>
        <family val="1"/>
      </rPr>
      <t xml:space="preserve"> Додаткові кошти, </t>
    </r>
    <r>
      <rPr>
        <sz val="12"/>
        <rFont val="Times New Roman"/>
        <family val="1"/>
      </rPr>
      <t xml:space="preserve">Протокол № 14 від 03.04.2018 </t>
    </r>
  </si>
  <si>
    <r>
      <t xml:space="preserve"> Районні кошти 
 Агайманівський пункт                    
</t>
    </r>
    <r>
      <rPr>
        <b/>
        <i/>
        <sz val="12"/>
        <rFont val="Times New Roman"/>
        <family val="1"/>
      </rPr>
      <t xml:space="preserve"> Додаткові кошти, </t>
    </r>
    <r>
      <rPr>
        <sz val="12"/>
        <rFont val="Times New Roman"/>
        <family val="1"/>
      </rPr>
      <t xml:space="preserve">Протокол № 14 від 03.04.2018 </t>
    </r>
  </si>
  <si>
    <t xml:space="preserve">Запасні частини різні   </t>
  </si>
  <si>
    <t xml:space="preserve">34310000-3                            Двигуни та їх частини </t>
  </si>
  <si>
    <t>34320000-6                         Механічні запасні частини, крім двигунів і частин двигунів (Механічні запасні частини, крім двигунів і частин двигунів)</t>
  </si>
  <si>
    <t xml:space="preserve">42140000-2                            Зубчасті колеса, зубчасті передачі та приводні елементи </t>
  </si>
  <si>
    <t xml:space="preserve">34910000-9                                    Гужові чи ручні вози, інші транспортні засоби з немеханічним приводом, багажні вози та різні запасні частини </t>
  </si>
  <si>
    <t xml:space="preserve">Меблі різні </t>
  </si>
  <si>
    <t>Аксесуари</t>
  </si>
  <si>
    <t xml:space="preserve"> 30230000-0 Комп’ютерне обладнання </t>
  </si>
  <si>
    <t>Обладнання для передавання даних</t>
  </si>
  <si>
    <t xml:space="preserve"> 32260000-3                        Обладнання для передавання даних </t>
  </si>
  <si>
    <t xml:space="preserve"> 34310000-3                                    Двигуни та їх частини </t>
  </si>
  <si>
    <t xml:space="preserve"> 34320000-6                         Механічні запасні частини, крім двигунів і частин двигунів </t>
  </si>
  <si>
    <t>Протокол № 9 від 16.03.2018;                         Протокол № 14 від 03.04.2018</t>
  </si>
  <si>
    <t xml:space="preserve"> Вапняк, гіпс і крейда</t>
  </si>
  <si>
    <t xml:space="preserve"> 44920000-5                        Вапняк, гіпс і крейда</t>
  </si>
  <si>
    <t>Знаряддя</t>
  </si>
  <si>
    <t xml:space="preserve"> 44510000-8                     Знаряддя </t>
  </si>
  <si>
    <r>
      <t xml:space="preserve">Додаткові кошти, </t>
    </r>
    <r>
      <rPr>
        <sz val="12"/>
        <rFont val="Times New Roman"/>
        <family val="1"/>
      </rPr>
      <t>Протокол № 14 від 03.04.2018</t>
    </r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</si>
  <si>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</si>
  <si>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</si>
  <si>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r>
      <t xml:space="preserve">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</si>
  <si>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</si>
  <si>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t xml:space="preserve"> 31610000-5                       Електричне обладнання для двигунів і транспортних засобів </t>
  </si>
  <si>
    <t xml:space="preserve"> 42140000-2                        Зубчасті колеса, зубчасті передачі та приводні елементи </t>
  </si>
  <si>
    <t>Металопластикове вікно</t>
  </si>
  <si>
    <t>44110000-4 Конструкційні матеріали</t>
  </si>
  <si>
    <t xml:space="preserve">Листопад - грудень 2018 </t>
  </si>
  <si>
    <r>
      <t>Протокол № 48 від 31.10.2018,</t>
    </r>
    <r>
      <rPr>
        <b/>
        <sz val="12"/>
        <rFont val="Times New Roman"/>
        <family val="1"/>
      </rPr>
      <t xml:space="preserve"> додаткові кошти, рахунок 25010400</t>
    </r>
  </si>
  <si>
    <t xml:space="preserve">22810000-1                     Паперові чи картонні реєстраційні журнали </t>
  </si>
  <si>
    <r>
      <t>Протокол № 48 від 31.10.2018,</t>
    </r>
    <r>
      <rPr>
        <b/>
        <sz val="12"/>
        <rFont val="Times New Roman"/>
        <family val="1"/>
      </rPr>
      <t xml:space="preserve"> додаткові кошти, рахунок 250101100 - 9464,00 грн.; 520,00 грн - рахунок 25010400)</t>
    </r>
  </si>
  <si>
    <t>Папір для руку</t>
  </si>
  <si>
    <t xml:space="preserve">30190000-7                         Офісне устаткування та приладдя різне </t>
  </si>
  <si>
    <r>
      <t>Протокол № 48 від 31.10.2018,</t>
    </r>
    <r>
      <rPr>
        <b/>
        <sz val="12"/>
        <rFont val="Times New Roman"/>
        <family val="1"/>
      </rPr>
      <t xml:space="preserve"> додаткові кошти,  рахунок 25010400)</t>
    </r>
  </si>
  <si>
    <t>Компресор</t>
  </si>
  <si>
    <t>42120000-6                         Насоси та компресори</t>
  </si>
  <si>
    <t>Насос</t>
  </si>
  <si>
    <t xml:space="preserve">42130000-9                          Арматура трубопровідна: крани, вентилі, клапани та подібні пристрої </t>
  </si>
  <si>
    <t>Підіймально-транспортувальне обладнання</t>
  </si>
  <si>
    <t xml:space="preserve">42410000-3 Підіймально-транспортувальне обладнання </t>
  </si>
  <si>
    <t>Поточний ремонт водопровідного вводу за адресою: м. Херсон, вул. Польова,54</t>
  </si>
  <si>
    <t xml:space="preserve">45330000-9 Водопровідні та санітарно-технічні роботи </t>
  </si>
  <si>
    <t xml:space="preserve">Листопад-грудень              2018 року </t>
  </si>
  <si>
    <r>
      <t>Протокол № 48 від 31.10.2018,</t>
    </r>
    <r>
      <rPr>
        <b/>
        <sz val="12"/>
        <rFont val="Times New Roman"/>
        <family val="1"/>
      </rPr>
      <t xml:space="preserve"> Додаткові кошти, рахунок 2501044 </t>
    </r>
  </si>
  <si>
    <t>Поточний ремонт водопровідного вводу за адресою: м. Херсон, вул. О. Гончара,6</t>
  </si>
  <si>
    <t xml:space="preserve">66510000-8                    Страхові послуги               </t>
  </si>
  <si>
    <r>
      <t xml:space="preserve">Протокол № 47 від 26.10.2018, Протокол № 48 від 31.10.2018, </t>
    </r>
    <r>
      <rPr>
        <b/>
        <sz val="12"/>
        <rFont val="Times New Roman"/>
        <family val="1"/>
      </rPr>
      <t xml:space="preserve"> Додаткові кошти </t>
    </r>
  </si>
  <si>
    <t>Експертіза для встановлення матеріального відшкодування автомобілю ГАЗ 2705, д.н. ВТ29-01АЕ</t>
  </si>
  <si>
    <t xml:space="preserve">71310000-4 Консультаційні послуги у галузях інженерії та будівництва   </t>
  </si>
  <si>
    <t>Послуги з ремонту і технічного обслуговування навігатора</t>
  </si>
  <si>
    <t xml:space="preserve">50530000-9                       Послуги з ремонту і технічного обслуговування техніки </t>
  </si>
  <si>
    <t xml:space="preserve"> 44520000-1                        Замки, ключі та петлі </t>
  </si>
  <si>
    <t>Секція купе комбінована № 2</t>
  </si>
  <si>
    <t xml:space="preserve">39150000-8                       Меблі та приспособи різні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</si>
  <si>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</si>
  <si>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</si>
  <si>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Електричні акумулятори -Медтехніка</t>
  </si>
  <si>
    <t xml:space="preserve">31430000-9                                Електричні акумулятори </t>
  </si>
  <si>
    <t>Папір для друку, канцелярські товари різні</t>
  </si>
  <si>
    <t xml:space="preserve">30190000-7                            Офісне устаткування та приладдя різне </t>
  </si>
  <si>
    <t>Аксесуари до робочого одягу</t>
  </si>
  <si>
    <t xml:space="preserve">18140000-2                      Аксесуари до робочого одягу </t>
  </si>
  <si>
    <t xml:space="preserve">44520000-1                        Замки, ключі та петлі </t>
  </si>
  <si>
    <t>Кухонне приладдя</t>
  </si>
  <si>
    <t xml:space="preserve">39220000-0                           Кухонне приладдя, товари для дому та господарства і приладдя для закладів громадського харчування </t>
  </si>
  <si>
    <t>Драбина</t>
  </si>
  <si>
    <t xml:space="preserve">44420000-0                                    Будівельні товари </t>
  </si>
  <si>
    <t xml:space="preserve">Комп’ютери </t>
  </si>
  <si>
    <t xml:space="preserve">30210000-4                             Машини для обробки даних (апаратна частина) </t>
  </si>
  <si>
    <t>Комп’ютерне обладнання</t>
  </si>
  <si>
    <t>30230000-0                          Комп’ютерне обладнання</t>
  </si>
  <si>
    <t>Протипожежне, рятувальне та захисне обладнання</t>
  </si>
  <si>
    <t>Вогнегасники</t>
  </si>
  <si>
    <t xml:space="preserve">35110000-8                        Протипожежне, рятувальне та захисне обладнання </t>
  </si>
  <si>
    <t>Приладдя різне</t>
  </si>
  <si>
    <t xml:space="preserve">30190000-7                    Офісне устаткування та приладдя різне </t>
  </si>
  <si>
    <t>Шафа</t>
  </si>
  <si>
    <t xml:space="preserve">44420000-0                       Будівельні товари </t>
  </si>
  <si>
    <t xml:space="preserve">Мийні засоби </t>
  </si>
  <si>
    <t xml:space="preserve">39830000-9                       Продукція для чищення </t>
  </si>
  <si>
    <t xml:space="preserve">Бланки,  реєстраційні журнали та інше   </t>
  </si>
  <si>
    <t xml:space="preserve">22810000-1                                       Паперові чи картонні реєстраційні журнали     </t>
  </si>
  <si>
    <t>Протокол № 14 від 03.04.2018</t>
  </si>
  <si>
    <t xml:space="preserve">Повірка обладнання </t>
  </si>
  <si>
    <t>Послуги з технічного огляду автомобілів</t>
  </si>
  <si>
    <t>71630000-3                           Послуги з технічного огляду та випробовувань</t>
  </si>
  <si>
    <r>
      <t>Додаткові кошти</t>
    </r>
    <r>
      <rPr>
        <sz val="12"/>
        <rFont val="Times New Roman"/>
        <family val="1"/>
      </rPr>
      <t>, Протокол № 14 від 03.04.2018</t>
    </r>
  </si>
  <si>
    <t>Послуги з технічного аналізу чи консультативні послуги, послуги автотоварознавчої експертизи з визначення технічного стану автомобілів</t>
  </si>
  <si>
    <t>71620000-0                             Аналітичні послуги</t>
  </si>
  <si>
    <t>Супровід програмного забезпечення комп’ютерних програм</t>
  </si>
  <si>
    <t xml:space="preserve">72260000-5                            Послуги, пов’язані з програмним забезпеченням </t>
  </si>
  <si>
    <t>Програмування міні-АТС, системного телефону</t>
  </si>
  <si>
    <t>Будівельно-монтажні  роботи на улаштування систем дистанційної передачі даних вул. Грушевського,57 с. Чаплинка Херсонської області, вул. Белінського, 6, м. Херсон; вул. Декабристів, 48, м.Херсон; вул. 1-а Польова, 54, м.Херсон; вул. Старий Укрніоз, 1, м. Херсон</t>
  </si>
  <si>
    <t xml:space="preserve">45220000-5                            Інженерні та будівельні роботи 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</si>
  <si>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</si>
  <si>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</si>
  <si>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</si>
  <si>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t xml:space="preserve">Послуги з технічного обслуговування телекомунікаційного обладнання  (ремонт телефона) </t>
  </si>
  <si>
    <t xml:space="preserve">50330000-7                                 Послуги з технічного обслуговування телекомунікаційного обладнання </t>
  </si>
  <si>
    <t xml:space="preserve"> Послуги з ремонту і технічного обслуговування персональних комп’ютерів </t>
  </si>
  <si>
    <t xml:space="preserve">50320000-4                              Послуги з ремонту і технічного обслуговування персональних комп’ютерів  </t>
  </si>
  <si>
    <t xml:space="preserve">50310000-1                               Технічне обслуговування і ремонт офісної техніки </t>
  </si>
  <si>
    <t xml:space="preserve">Послуги з підтримки користувачів та з технічної підтримки ( статистика, 1-С, Медок) </t>
  </si>
  <si>
    <t xml:space="preserve">72250000-2                            Послуги, пов’язані із системами та підтримкою  </t>
  </si>
  <si>
    <r>
      <t xml:space="preserve">Послуги з технічного обслуговування газових приладів   </t>
    </r>
    <r>
      <rPr>
        <b/>
        <sz val="12"/>
        <color indexed="8"/>
        <rFont val="Times New Roman"/>
        <family val="1"/>
      </rPr>
      <t xml:space="preserve">(Газкотлоналадка)   </t>
    </r>
    <r>
      <rPr>
        <sz val="12"/>
        <color indexed="8"/>
        <rFont val="Times New Roman"/>
        <family val="1"/>
      </rPr>
      <t xml:space="preserve"> </t>
    </r>
  </si>
  <si>
    <t xml:space="preserve">50530000-9                                Послуги з ремонту і технічного обслуговування техніки     </t>
  </si>
  <si>
    <t xml:space="preserve">Послуги з ремонту і технічного обслуговування навігатора       </t>
  </si>
  <si>
    <t xml:space="preserve">50530000-9                        Послуги з ремонту і технічного обслуговування техніки       </t>
  </si>
  <si>
    <t xml:space="preserve">50110000-9                         Послуги з ремонту і технічного обслуговування мототранспортних засобів і супутнього обладнання </t>
  </si>
  <si>
    <t>Послуги з технічних випробувань (повірка обладнання)</t>
  </si>
  <si>
    <t>71630000-3                        Послуги з технічного огляду та випробовувань</t>
  </si>
  <si>
    <t xml:space="preserve">Послуги з ремонту і технічного обслуговування медичного  обладнання       </t>
  </si>
  <si>
    <t xml:space="preserve">50420000-5                                  Послуги з ремонту і технічного обслуговування медичного та хірургічного обладнання      </t>
  </si>
  <si>
    <t xml:space="preserve">Поточний ремонт приміщень Генічеської станції екстреної  швидкої медичної допомоги </t>
  </si>
  <si>
    <t xml:space="preserve">ДБН А.2.2.-3-2014 Поточний ремонт приміщень Генічеської станції екстреної  швидкої медичної допомоги </t>
  </si>
  <si>
    <t>Придбання обладнання і предметів довгострокового користування                      3110</t>
  </si>
  <si>
    <t>Електрокардіограф</t>
  </si>
  <si>
    <t xml:space="preserve">33120000-7                            Системи реєстрації медичної інформації та дослідне обладнання </t>
  </si>
  <si>
    <r>
      <t>Районні кошти 
 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>, Протокол № 14 від 03.04.2018</t>
    </r>
  </si>
  <si>
    <t>Всього по коду 3110</t>
  </si>
  <si>
    <t xml:space="preserve">квітень-грудень  2018 року </t>
  </si>
  <si>
    <r>
      <t xml:space="preserve">Протокол № 17 від 23.04.2018,                        </t>
    </r>
    <r>
      <rPr>
        <b/>
        <sz val="12"/>
        <rFont val="Times New Roman"/>
        <family val="1"/>
      </rPr>
      <t xml:space="preserve"> районні кошти</t>
    </r>
  </si>
  <si>
    <t xml:space="preserve">44110000-4 Конструкційні матеріали </t>
  </si>
  <si>
    <t xml:space="preserve">Конструкційні матеріали </t>
  </si>
  <si>
    <t>18920000-4                  Сумки</t>
  </si>
  <si>
    <t xml:space="preserve">31520000-7 Світильники та освітлювальна арматура </t>
  </si>
  <si>
    <t xml:space="preserve">Світильники та освітлювальна арматура </t>
  </si>
  <si>
    <t xml:space="preserve">31220000-4            Елементи електричних схем </t>
  </si>
  <si>
    <t xml:space="preserve">19410000-3 Натуральні текстильні волокна </t>
  </si>
  <si>
    <t>Нитки</t>
  </si>
  <si>
    <t xml:space="preserve">66510000-8            Страхові послуги </t>
  </si>
  <si>
    <t xml:space="preserve">90520000-8               Послуги у сфері поводження з радіоактивними, токсичними, медичними та небезпечними відходами </t>
  </si>
  <si>
    <t>Утилізація відходів</t>
  </si>
  <si>
    <t xml:space="preserve">50710000-5               Послуги з ремонту і технічного обслуговування електричного і механічного устаткування будівель </t>
  </si>
  <si>
    <t>Електротехнічні вимірювання</t>
  </si>
  <si>
    <t>Розеткове роле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</si>
  <si>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15 від 13.04.2018</t>
    </r>
    <r>
      <rPr>
        <b/>
        <sz val="12"/>
        <rFont val="Times New Roman"/>
        <family val="1"/>
      </rPr>
      <t xml:space="preserve">
</t>
    </r>
  </si>
  <si>
    <r>
      <t xml:space="preserve"> Районні кошти 
 Генічеська станція екстреної  (швидкої) медичної допомоги,  Додаткові кошти, </t>
    </r>
    <r>
      <rPr>
        <sz val="12"/>
        <rFont val="Times New Roman"/>
        <family val="1"/>
      </rPr>
      <t>Протокол № 14 від 03.04.2018, протокол № 15 від 13.04.2018</t>
    </r>
    <r>
      <rPr>
        <b/>
        <sz val="12"/>
        <rFont val="Times New Roman"/>
        <family val="1"/>
      </rPr>
      <t xml:space="preserve">
</t>
    </r>
  </si>
  <si>
    <t xml:space="preserve">  Протокол № 14 від 03.04.2018, протокол №15 від 13.04.2018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</si>
  <si>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</t>
    </r>
  </si>
  <si>
    <t>Протокол № 15 від 13.04.2018</t>
  </si>
  <si>
    <r>
      <rPr>
        <b/>
        <sz val="12"/>
        <rFont val="Times New Roman"/>
        <family val="1"/>
      </rPr>
      <t>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 xml:space="preserve"> Протокол № 15 від 13.04.2018</t>
    </r>
  </si>
  <si>
    <t xml:space="preserve">45310000-3 Електромонтажні роботи </t>
  </si>
  <si>
    <t>Встановлення систем пожежної сигналізації- проведення робіт щодо технічного переоснащення будівлі за адресою: м. Херсон, вул. Бєлінського,6 з встановленням пожежної сигналізації</t>
  </si>
  <si>
    <r>
      <t xml:space="preserve">Районні кошти Додаткові кошти,  </t>
    </r>
    <r>
      <rPr>
        <sz val="12"/>
        <rFont val="Times New Roman"/>
        <family val="1"/>
      </rPr>
      <t>Протокол № 14 від 03.04.2018, Протокол № 17 від 23.04.2018</t>
    </r>
  </si>
  <si>
    <t xml:space="preserve">71240000-2 Архітектурні, інженерні та планувальні послуги </t>
  </si>
  <si>
    <t>Технічний нагляд за проектами та документацією: Поточний ремонт приміщень Генічеської станції екстреної  швидкої медичної допомоги</t>
  </si>
  <si>
    <t>50340000-0 Послуги з ремонту і технічного обслуговування аудіовізуального та оптичного обладнання</t>
  </si>
  <si>
    <t>Послуги з ремонту і технічного обслуговування аудіовізуального та оптичного обладнання</t>
  </si>
  <si>
    <t xml:space="preserve">     Апаратура для радіотерапії, механотерапії, електротерапії та фізичної терапії  </t>
  </si>
  <si>
    <r>
      <t xml:space="preserve">Додаткові кошти, </t>
    </r>
    <r>
      <rPr>
        <sz val="12"/>
        <rFont val="Times New Roman"/>
        <family val="1"/>
      </rPr>
      <t>Протокол № 17 від 23.04.2018</t>
    </r>
  </si>
  <si>
    <t>Сумка-кофр</t>
  </si>
  <si>
    <t>Протокол № 15 від 13.04.2018, протокол № 19 від 10.05.2018</t>
  </si>
  <si>
    <t xml:space="preserve">39510000-0            Вироби домашнього текстилю </t>
  </si>
  <si>
    <t xml:space="preserve">39150000-8              Меблі та приспособи різні </t>
  </si>
  <si>
    <t>Рушники махрові</t>
  </si>
  <si>
    <t xml:space="preserve">Травень-грудень 2018 року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</si>
  <si>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19 від 10.05.2018 </t>
    </r>
    <r>
      <rPr>
        <b/>
        <sz val="12"/>
        <rFont val="Times New Roman"/>
        <family val="1"/>
      </rPr>
      <t xml:space="preserve">
</t>
    </r>
  </si>
  <si>
    <t>Ліхтарі акумуляторні</t>
  </si>
  <si>
    <t>44160000-9 Магістралі, трубопроводи, трубиобсадні труби, тюбінги та супутні вироби</t>
  </si>
  <si>
    <t>Шланг</t>
  </si>
  <si>
    <r>
      <t xml:space="preserve"> Районні кошти 
 Генічеська станція екстреної  (швидкої) медичної допомоги,  Додаткові кошти, </t>
    </r>
    <r>
      <rPr>
        <sz val="12"/>
        <rFont val="Times New Roman"/>
        <family val="1"/>
      </rPr>
      <t>Протокол № 19 від 10.05.2018</t>
    </r>
    <r>
      <rPr>
        <b/>
        <sz val="12"/>
        <rFont val="Times New Roman"/>
        <family val="1"/>
      </rPr>
      <t xml:space="preserve"> 
</t>
    </r>
  </si>
  <si>
    <t xml:space="preserve">44410000-7         Вироби для ванної кімнати та кухні </t>
  </si>
  <si>
    <t>Змішувач</t>
  </si>
  <si>
    <t xml:space="preserve">31530000-0          Частини до світильників та освітлювального обладнання </t>
  </si>
  <si>
    <t>Лампи</t>
  </si>
  <si>
    <t xml:space="preserve">44520000-1                Замки, ключі та петлі </t>
  </si>
  <si>
    <t>Замки</t>
  </si>
  <si>
    <t>Протокол № 21 від 18.05.2018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</si>
  <si>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21 від 18.05.2018</t>
    </r>
  </si>
  <si>
    <t>Протокол № 9 від 16.03.2018, Протокол № 21 від 18.05.2018</t>
  </si>
  <si>
    <t>Протокол № 15 від 13.04.2018, Протокол № 21 від 18.05.2018</t>
  </si>
  <si>
    <t xml:space="preserve">45220000-5              Інженерні та будівельні роботи </t>
  </si>
  <si>
    <t>Встановлення вивіски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</si>
  <si>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21 від 18.05.2018</t>
    </r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</si>
  <si>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24 від 05.06.2018</t>
    </r>
  </si>
  <si>
    <t>44810000-1            Фарби</t>
  </si>
  <si>
    <t xml:space="preserve">Червень-грудень 2018 року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</si>
  <si>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24 від 05.06.2018 </t>
    </r>
  </si>
  <si>
    <t>39710000-2 Електричні побутові прилади</t>
  </si>
  <si>
    <t>Піч мікрохвильова</t>
  </si>
  <si>
    <t xml:space="preserve">22210000-5              Газети </t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</si>
  <si>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 Протокол № 24 від 05.06.2018</t>
    </r>
  </si>
  <si>
    <t>Періодичні видання</t>
  </si>
  <si>
    <t xml:space="preserve">19520000-7 Пластмасові вироби </t>
  </si>
  <si>
    <t>Пластмасові вироби</t>
  </si>
  <si>
    <t>Лінолеум</t>
  </si>
  <si>
    <t xml:space="preserve">98310000-9            Послуги з прання і сухого чищення </t>
  </si>
  <si>
    <r>
      <t xml:space="preserve">Додаткові кошти, </t>
    </r>
    <r>
      <rPr>
        <sz val="12"/>
        <rFont val="Times New Roman"/>
        <family val="1"/>
      </rPr>
      <t xml:space="preserve"> Протокол № 24 від 05.06.2018</t>
    </r>
  </si>
  <si>
    <t>50410000-2                 Послуги з ремонту і технічного обслуговування вимірювальних, випробувальних і контрольних приладів</t>
  </si>
  <si>
    <t>Підключення сигналізації об’єкта до ПЦС, спостереження за пожежною сигналізацією об’єкта, технічне обслуговування СПП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</si>
  <si>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17 від 23.04.2018, протокол № 21 від 18.05.2018, Протокол № 24 від 05.06.2018</t>
    </r>
  </si>
  <si>
    <t xml:space="preserve">44520000-1              Замки, ключі та петлі </t>
  </si>
  <si>
    <t>Протокол № 25 від 15.06.2018</t>
  </si>
  <si>
    <t>Доводчик дверей</t>
  </si>
  <si>
    <r>
      <t>Додаткові кошти</t>
    </r>
    <r>
      <rPr>
        <sz val="12"/>
        <rFont val="Times New Roman"/>
        <family val="1"/>
      </rPr>
      <t>, Протокол № 14 від 03.04.2018, протокол № 17 від 23.04.2018, протокол № 25 від 15.06.2018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</si>
  <si>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15 від 13.04.2018, протокол № 25 від 15.06.2018</t>
    </r>
  </si>
  <si>
    <r>
      <t xml:space="preserve">Додаткові кошти, </t>
    </r>
    <r>
      <rPr>
        <sz val="12"/>
        <rFont val="Times New Roman"/>
        <family val="1"/>
      </rPr>
      <t xml:space="preserve"> Протокол № 25 від 15.06.2018</t>
    </r>
  </si>
  <si>
    <t>Розпломбування та опломбування водомірного вузла</t>
  </si>
  <si>
    <t>Послуги з ремонту і технічного обслуговування протипожежного обладнання</t>
  </si>
  <si>
    <t xml:space="preserve">34320000-6 Механічні запасні частини, крім двигунів і частин двигунів </t>
  </si>
  <si>
    <r>
      <t xml:space="preserve">
</t>
    </r>
    <r>
      <rPr>
        <b/>
        <sz val="12"/>
        <rFont val="Times New Roman"/>
        <family val="1"/>
      </rPr>
      <t>Районні кошти 
Агайманівський пункт Іванівської підстанції екстреної  (швидкої) медичної допомоги Генічеської станції екстреної (швидкої) медичної допомоги Додаткові кошти</t>
    </r>
    <r>
      <rPr>
        <sz val="12"/>
        <rFont val="Times New Roman"/>
        <family val="1"/>
      </rPr>
      <t xml:space="preserve">
Протокол № 25 від 15.06.2018</t>
    </r>
  </si>
  <si>
    <t xml:space="preserve">18920000-4            Сумки </t>
  </si>
  <si>
    <t>Валізи</t>
  </si>
  <si>
    <t xml:space="preserve">39150000-8                  Меблі та приспособи різні </t>
  </si>
  <si>
    <t>Меблі різні</t>
  </si>
  <si>
    <r>
      <t>Додаткові кошти,</t>
    </r>
    <r>
      <rPr>
        <sz val="12"/>
        <rFont val="Times New Roman"/>
        <family val="1"/>
      </rPr>
      <t xml:space="preserve"> Протокол № 14 від 03.04.2018, протокол № 26 від 20.06.2018</t>
    </r>
  </si>
  <si>
    <t>Липень-гудень 2018 року</t>
  </si>
  <si>
    <t>Протокол № 28 від 11.07.2018</t>
  </si>
  <si>
    <t>Протокол № 17 від 23.04.2018, протокол № 28 від 11.07.2018</t>
  </si>
  <si>
    <t>Протокол № 9 від 16.03.2018, Протокол № 28 від 11.07.2018</t>
  </si>
  <si>
    <t>Протокол  № 17 від 23.04.2018, протокол № 28 від 11.07.2018</t>
  </si>
  <si>
    <t>Медична субвенція, протокол № 28 від 11.07.2018</t>
  </si>
  <si>
    <t xml:space="preserve">липень - грудень 2018 року </t>
  </si>
  <si>
    <t>липень-грудень 2018 року</t>
  </si>
  <si>
    <t xml:space="preserve">38410000-2                Лічильні прилади </t>
  </si>
  <si>
    <t>Гігрометри</t>
  </si>
  <si>
    <t xml:space="preserve">38420000-5               Прилади для вимірювання витрати, рівня та тиску рідин і газів </t>
  </si>
  <si>
    <t>Тонометри для вимірювання тиску</t>
  </si>
  <si>
    <t xml:space="preserve">33140000-3                Медичні матеріали </t>
  </si>
  <si>
    <t xml:space="preserve">22990000-6 Газетний папір, папір ручного виготовлення та інший некрейдований папір або картон для графічних цілей </t>
  </si>
  <si>
    <t>Протокол № 13 від 26.03.2018, протокол № 28 від 11.07.2018</t>
  </si>
  <si>
    <r>
      <t xml:space="preserve">Економія після відкритих торгів </t>
    </r>
    <r>
      <rPr>
        <sz val="12"/>
        <rFont val="Times New Roman"/>
        <family val="1"/>
      </rPr>
      <t>Протокол № 28 від 11.07.2018</t>
    </r>
  </si>
  <si>
    <t>Фоточутливі, термочутливі та термографічні папір) та картон (ЕКГ папір)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</si>
  <si>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19 від 10.05.2018, Протокол № 24 від 05.06.2018, протокол № 25 від 15.06.2018, протокол № 30 від 17.07.2018</t>
    </r>
    <r>
      <rPr>
        <b/>
        <sz val="12"/>
        <rFont val="Times New Roman"/>
        <family val="1"/>
      </rPr>
      <t xml:space="preserve">
</t>
    </r>
  </si>
  <si>
    <t>Настільний світильники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</si>
  <si>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30 від 17.07.2018 </t>
    </r>
  </si>
  <si>
    <t xml:space="preserve">39560000-5 Текстильні вироби різні </t>
  </si>
  <si>
    <t>Тюль</t>
  </si>
  <si>
    <r>
      <t xml:space="preserve">
</t>
    </r>
    <r>
      <rPr>
        <b/>
        <sz val="12"/>
        <rFont val="Times New Roman"/>
        <family val="1"/>
      </rPr>
      <t>Районні кошти 
Агайманівський пункт Іванівської підстанції екстреної  (швидкої) медичної допомоги Генічеської станції екстреної (швидкої) медичної допомоги Додаткові кошти</t>
    </r>
    <r>
      <rPr>
        <sz val="12"/>
        <rFont val="Times New Roman"/>
        <family val="1"/>
      </rPr>
      <t xml:space="preserve">
Протокол № 25 від 15.06.2018, протокол № 30 від 17.07.2018</t>
    </r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</si>
  <si>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Протокол № 30 від 17.07.2018</t>
    </r>
  </si>
  <si>
    <t>Холодовий елемент</t>
  </si>
  <si>
    <t xml:space="preserve">33170000-2 Обладнання для анестезії та реанімації </t>
  </si>
  <si>
    <t>Ендотрахіальні трубки</t>
  </si>
  <si>
    <t>Протокол № 13 від 26.03.2018, протокол № 19 від 10.05.2018, протокол № 32 від 19.07.2018</t>
  </si>
  <si>
    <t>Протокол № 13 від 26.03.2018, протокол № 32 від 19.07.2018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</si>
  <si>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13.04.2018, Протокол № 24 від 05.06.2018, протокол № 25 від 15.06.2018, протокол № 32 від 19.07.2018</t>
    </r>
  </si>
  <si>
    <r>
      <t>Додаткові кошти</t>
    </r>
    <r>
      <rPr>
        <sz val="12"/>
        <rFont val="Times New Roman"/>
        <family val="1"/>
      </rPr>
      <t>, Протокол № 14 від 03.04.2018, протокол  № 33 від 30.07.2018</t>
    </r>
  </si>
  <si>
    <t xml:space="preserve">Липень-грудень 2018 року </t>
  </si>
  <si>
    <t>Фармацевтична продукція (Клонідин (клофелін-3Н))</t>
  </si>
  <si>
    <t>Проткол № 34 від 13.08.2018</t>
  </si>
  <si>
    <t xml:space="preserve">Серпень- грудень 2018 року </t>
  </si>
  <si>
    <t>Протокол № 34 від 13.08.2018</t>
  </si>
  <si>
    <t>Послуги з постачання програмного забезпечення АС – Тарифікація</t>
  </si>
  <si>
    <t>72260000-5                              Послуги, пов’язані з програмним забезпеченням</t>
  </si>
  <si>
    <r>
      <t>Додаткові кошти</t>
    </r>
    <r>
      <rPr>
        <sz val="12"/>
        <rFont val="Times New Roman"/>
        <family val="1"/>
      </rPr>
      <t xml:space="preserve"> Протокол № 34 від 13.08.2018</t>
    </r>
  </si>
  <si>
    <r>
      <t>Додаткові кошти,</t>
    </r>
    <r>
      <rPr>
        <sz val="12"/>
        <rFont val="Times New Roman"/>
        <family val="1"/>
      </rPr>
      <t xml:space="preserve"> Протокол № 14 від 03.04.2018; Протокол № 34 від 13.08.2018</t>
    </r>
  </si>
  <si>
    <t xml:space="preserve">ДСТУ Б.Д.1.1-1:2013 
45260000-7 Покрівельні роботи та інші спеціалізовані будівельні роботи 
</t>
  </si>
  <si>
    <t xml:space="preserve">Капітальний ремонт покрівлі будівлі  за адресою: м.Херсон, вул. О. Гончара (Бєлінського),6 
</t>
  </si>
  <si>
    <r>
      <t xml:space="preserve">Додаткові кошти </t>
    </r>
    <r>
      <rPr>
        <sz val="12"/>
        <rFont val="Times New Roman"/>
        <family val="1"/>
      </rPr>
      <t>Протокол № 34 від 13.08.2018</t>
    </r>
  </si>
  <si>
    <t xml:space="preserve">          Голова тендерного комітету </t>
  </si>
  <si>
    <t xml:space="preserve">Вересень-грудень 2018 року </t>
  </si>
  <si>
    <r>
      <t xml:space="preserve">Додаткові кошти, </t>
    </r>
    <r>
      <rPr>
        <sz val="12"/>
        <rFont val="Times New Roman"/>
        <family val="1"/>
      </rPr>
      <t xml:space="preserve"> Протокол № 24 від 05.06.2018, протокол № 39 від 07.09.2018</t>
    </r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</si>
  <si>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39 від 07.09.2018</t>
    </r>
  </si>
  <si>
    <t xml:space="preserve">Поточний ремонт приміщень  Великолепетиської станції </t>
  </si>
  <si>
    <t xml:space="preserve">Виготовлення проектно – кошторисної документації на поточний ремонт приміщень Великолепетиської станції </t>
  </si>
  <si>
    <r>
      <t>Районні кошти 
 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>, Протокол № 39 від 07.09.2018</t>
    </r>
  </si>
  <si>
    <t xml:space="preserve">09210000-4 Мастильні засоби </t>
  </si>
  <si>
    <r>
      <t xml:space="preserve">Районні кошти Посад-Покровський пункт Білозерської станція екстреної (швидкої) медичної допомоги             Додаткові кошти </t>
    </r>
    <r>
      <rPr>
        <sz val="12"/>
        <rFont val="Times New Roman"/>
        <family val="1"/>
      </rPr>
      <t>Протокол № 39 від 07.09.2018</t>
    </r>
  </si>
  <si>
    <t xml:space="preserve">42910000-8          Апарати для дистилювання, фільтрування чи ректифікації </t>
  </si>
  <si>
    <t xml:space="preserve">34320000-6       Механічні запасні частини, крім двигунів і частин двигунів </t>
  </si>
  <si>
    <t xml:space="preserve">42140000-2          Зубчасті колеса, зубчасті передачі та приводні елементи </t>
  </si>
  <si>
    <t xml:space="preserve">Зубчасті колеса, зубчасті передачі та приводні елементи </t>
  </si>
  <si>
    <t>Холодильник</t>
  </si>
  <si>
    <t>30210000-4              Машини для обробки даних (апаратна частина)</t>
  </si>
  <si>
    <t xml:space="preserve">30230000-0 Комп’ютерне обладнання </t>
  </si>
  <si>
    <t>Конструкційні матеріали</t>
  </si>
  <si>
    <r>
      <t xml:space="preserve">Районні кошти Борозенський пунктВеликоолександрівської підстанції екстреної  (швидкої) медичної допомоги Бериславської станції екстреної  (швидкої) медичної допомоги            Додаткові кошти </t>
    </r>
    <r>
      <rPr>
        <sz val="12"/>
        <rFont val="Times New Roman"/>
        <family val="1"/>
      </rPr>
      <t>Протокол № 39 від 07.09.2018</t>
    </r>
  </si>
  <si>
    <t>Пісок рядовий</t>
  </si>
  <si>
    <t xml:space="preserve">14210000-6         Гравій, пісок, щебінь і наповнювачі </t>
  </si>
  <si>
    <t xml:space="preserve">44410000-7           Вироби для ванної кімнати та кухні </t>
  </si>
  <si>
    <t>Умивальник</t>
  </si>
  <si>
    <t>Труби каналізаційні і водопровідні</t>
  </si>
  <si>
    <t xml:space="preserve">                      Секретар  тендерного комітету                            </t>
  </si>
  <si>
    <t>Валізи для інструментарію та медикаментів</t>
  </si>
  <si>
    <t>18920000-4              Сумки</t>
  </si>
  <si>
    <r>
      <t xml:space="preserve">Послуги з надання в оренду чи лізингу нежитлової нерухомості  </t>
    </r>
    <r>
      <rPr>
        <b/>
        <sz val="12"/>
        <color indexed="8"/>
        <rFont val="Times New Roman"/>
        <family val="1"/>
      </rPr>
      <t xml:space="preserve"> </t>
    </r>
  </si>
  <si>
    <t xml:space="preserve">70220000-9                           Послуги з надання в оренду чи лізингу нежитлової нерухомості  </t>
  </si>
  <si>
    <t xml:space="preserve">ДБН А.2.2.-3-2014 Поточний ремонт приміщень Великолепетиської станції </t>
  </si>
  <si>
    <r>
      <t xml:space="preserve">Районні кошти 
Великолепетиська станція екстреної (швидкої) медичної допомоги
Додаткові кошти </t>
    </r>
    <r>
      <rPr>
        <sz val="12"/>
        <rFont val="Times New Roman"/>
        <family val="1"/>
      </rPr>
      <t>Протокол № 39 від 07.09.2018, протокол № 42 від 17.09.2018</t>
    </r>
  </si>
  <si>
    <r>
      <t xml:space="preserve">Економія після відкритих торгів,  </t>
    </r>
    <r>
      <rPr>
        <sz val="12"/>
        <rFont val="Times New Roman"/>
        <family val="1"/>
      </rPr>
      <t>Протокол № 28 від 11.07.2018, протокол № 42 від 17.09.2018</t>
    </r>
  </si>
  <si>
    <t>Протокол № 42 від 17.09.2018</t>
  </si>
  <si>
    <t>Протокол № 17 від 23.04.2018, протокол № 42 від 17.09.2018</t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</si>
  <si>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Протокол № 28 від 11.07.2018, протокол № 42 від 17.09.2018</t>
    </r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</si>
  <si>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Протокол № 30 від 17.07.2018, протокол № 42 від 17.09.2018</t>
    </r>
  </si>
  <si>
    <r>
      <rPr>
        <b/>
        <sz val="12"/>
        <rFont val="Times New Roman"/>
        <family val="1"/>
      </rPr>
      <t>Економія після  відкритих торгів</t>
    </r>
    <r>
      <rPr>
        <sz val="12"/>
        <rFont val="Times New Roman"/>
        <family val="1"/>
      </rPr>
      <t>,  Протокол № 28 від 11.07.2018, протокол № 42 від 17.09.2018</t>
    </r>
  </si>
  <si>
    <r>
      <t xml:space="preserve">Економія після відкритих торгів, </t>
    </r>
    <r>
      <rPr>
        <sz val="12"/>
        <rFont val="Times New Roman"/>
        <family val="1"/>
      </rPr>
      <t>Протокол № 28 від 11.07.2018, протокол № 42 від 17.09.2018</t>
    </r>
  </si>
  <si>
    <t xml:space="preserve">337600000-5 Туалетний папір, носові хустинки, рушники для рук і серветки </t>
  </si>
  <si>
    <t xml:space="preserve">18420000-9             Аксесуари для одягу </t>
  </si>
  <si>
    <t>Одноразові рукавички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</si>
  <si>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25 від 15.06.2018, протокол № 43 від 26.09.2018</t>
    </r>
  </si>
  <si>
    <r>
      <t>Додаткові кошти</t>
    </r>
    <r>
      <rPr>
        <sz val="12"/>
        <rFont val="Times New Roman"/>
        <family val="1"/>
      </rPr>
      <t>, Протокол № 14 від 03.04.2018, протокол № 39 від 07.09.2018, протокол № 42 від 17.09.2018, протокол № 43 від 26.09.2018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</si>
  <si>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39 від 07.09.2018, протокол № 43 від 26.09.2018</t>
    </r>
  </si>
  <si>
    <t>Протокол № 43 від 26.09.2018</t>
  </si>
  <si>
    <t xml:space="preserve">71310000-4                 Консультаційні послуги у галузях інженерії та будівництва            </t>
  </si>
  <si>
    <t>Експертіза для встановлення матеріального відшкодування автомобілю</t>
  </si>
  <si>
    <t xml:space="preserve">Вересень-грудень              2018 року </t>
  </si>
  <si>
    <r>
      <t xml:space="preserve">Районні кошти Посад-Покровський пункт Білозерської станція екстреної (швидкої) медичної допомоги             Додаткові кошти </t>
    </r>
    <r>
      <rPr>
        <sz val="12"/>
        <rFont val="Times New Roman"/>
        <family val="1"/>
      </rPr>
      <t>Протокол № 39 від 07.09.2018, протокол № 44 від 27.09.2018</t>
    </r>
  </si>
  <si>
    <r>
      <t xml:space="preserve">Районні кошти Посад-Покровський пункт Білозерської станція екстреної (швидкої) медичної допомоги             Додаткові кошти Протокол № 39 від </t>
    </r>
    <r>
      <rPr>
        <sz val="12"/>
        <rFont val="Times New Roman"/>
        <family val="1"/>
      </rPr>
      <t>07.09.2018, протокол № 44 від 27.09.2018</t>
    </r>
  </si>
  <si>
    <t>Комп’ютер, сканер</t>
  </si>
  <si>
    <t>Автоматичний виріб для внутрикісткового доступу</t>
  </si>
  <si>
    <t xml:space="preserve">Жовтень-грудень 2018 року </t>
  </si>
  <si>
    <t>Протокол № 45 від 10.10.2018</t>
  </si>
  <si>
    <t>Протокол № 19 від 10.05.2018, протокол № 45 від 10.10.2018</t>
  </si>
  <si>
    <t>Протокол № 13 від 26.03.2018, протокол № 45 від 10.10.2018</t>
  </si>
  <si>
    <t xml:space="preserve">64110000-0            Поштові послуги </t>
  </si>
  <si>
    <t>Поштові послуги</t>
  </si>
  <si>
    <t xml:space="preserve">Жовтень-грудень              2018 року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</si>
  <si>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45 від 10.10.2018</t>
    </r>
  </si>
  <si>
    <r>
      <t xml:space="preserve"> Районні кошти 
 Генічеська станція екстреної  (швидкої) медичної допомоги,  Додаткові кошти, </t>
    </r>
    <r>
      <rPr>
        <sz val="12"/>
        <rFont val="Times New Roman"/>
        <family val="1"/>
      </rPr>
      <t>Протокол № 14 від 03.04.2018, протокол № 45 від 10.10.2018</t>
    </r>
  </si>
  <si>
    <t xml:space="preserve">44140000-3                  Продукція, пов’язана з конструкційними матеріалами </t>
  </si>
  <si>
    <t xml:space="preserve">Автомобільні шини   </t>
  </si>
  <si>
    <t xml:space="preserve">34350000-5                      Шини для транспортних засобів великої та малої тоннажності   </t>
  </si>
  <si>
    <r>
      <t xml:space="preserve">        Районні кошти 
Григорівський пункт 
Чаплинської підстанції екстреної (швидкої) медичної допомоги 
Каховської станції екстреної (швидкої) медичної допомоги, Додаткові кошти, </t>
    </r>
    <r>
      <rPr>
        <sz val="12"/>
        <rFont val="Times New Roman"/>
        <family val="1"/>
      </rPr>
      <t xml:space="preserve">Протокол № 47 від 26.10.2018 </t>
    </r>
    <r>
      <rPr>
        <b/>
        <sz val="12"/>
        <rFont val="Times New Roman"/>
        <family val="1"/>
      </rPr>
      <t xml:space="preserve">
</t>
    </r>
  </si>
  <si>
    <t xml:space="preserve"> Двигуни та їх частини
</t>
  </si>
  <si>
    <t xml:space="preserve">34310000-3                    Двигуни та їх частини
 ( Двигуни та їх частини)
</t>
  </si>
  <si>
    <t>34320000-6                    Механічні запасні частини, крім двигунів і частин двигунів</t>
  </si>
  <si>
    <t xml:space="preserve">Бензинові фільтри  </t>
  </si>
  <si>
    <t xml:space="preserve">42910000-8                      Апарати для дистилювання, фільтрування чи ректифікації    </t>
  </si>
  <si>
    <r>
      <t xml:space="preserve">Районні кошти 
Музиківський пункт 
Білозерської станції екстреної (швидкої) медичної допомоги,  Додаткові кошти, </t>
    </r>
    <r>
      <rPr>
        <sz val="12"/>
        <rFont val="Times New Roman"/>
        <family val="1"/>
      </rPr>
      <t>Протокол № 47 від 26.10.2018</t>
    </r>
    <r>
      <rPr>
        <b/>
        <sz val="12"/>
        <rFont val="Times New Roman"/>
        <family val="1"/>
      </rPr>
      <t xml:space="preserve"> 
</t>
    </r>
  </si>
  <si>
    <r>
      <t xml:space="preserve">Районні кошти 
Кочубеївський пункт 
Високопільської підстанції екстреної (швидкої) медичної допомоги Бериславської станції екстреної (швидкої) медичної допомоги, Додаткові кошти, </t>
    </r>
    <r>
      <rPr>
        <sz val="12"/>
        <rFont val="Times New Roman"/>
        <family val="1"/>
      </rPr>
      <t xml:space="preserve">Протокол № 47 від 26.10.2018 </t>
    </r>
    <r>
      <rPr>
        <b/>
        <sz val="12"/>
        <rFont val="Times New Roman"/>
        <family val="1"/>
      </rPr>
      <t xml:space="preserve">
</t>
    </r>
  </si>
  <si>
    <r>
      <t>Районні кошти 
Кочубеївський пункт 
Високопільської підстанції екстреної (швидкої) медичної допомоги Бериславської станції екстреної (швидкої) медичної допомоги, Додаткові кошти,</t>
    </r>
    <r>
      <rPr>
        <sz val="12"/>
        <rFont val="Times New Roman"/>
        <family val="1"/>
      </rPr>
      <t xml:space="preserve"> Протокол № 47 від 26.10.2018 
</t>
    </r>
  </si>
  <si>
    <t xml:space="preserve">Послуги з ремонту автомобілів                  </t>
  </si>
  <si>
    <t xml:space="preserve">50110000-9                    Послуги з ремонту і технічного обслуговування мототранспортних засобів і супутнього обладнання                    </t>
  </si>
  <si>
    <r>
      <t>Протокол № 47 від 26.10.2018,</t>
    </r>
    <r>
      <rPr>
        <b/>
        <sz val="12"/>
        <rFont val="Times New Roman"/>
        <family val="1"/>
      </rPr>
      <t xml:space="preserve"> Додаткові кошти </t>
    </r>
  </si>
  <si>
    <r>
      <t>Додаткові кошти</t>
    </r>
    <r>
      <rPr>
        <sz val="12"/>
        <rFont val="Times New Roman"/>
        <family val="1"/>
      </rPr>
      <t>, Протокол № 14 від 03.04.2018, протокол № 43 від 26.09.2018; Протокол № 47 від 26.10.2018</t>
    </r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</si>
  <si>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13.04.2018, протокол № 19 від 10.05.2018, протокол № 21 від 18.05.2018, протокол № 33 від 30.07.2018; Протокол № 34 від 13.08.2018; Протокол № 47 від 26.10.2018</t>
    </r>
  </si>
  <si>
    <r>
      <t>Додаткові кошти</t>
    </r>
    <r>
      <rPr>
        <sz val="12"/>
        <rFont val="Times New Roman"/>
        <family val="1"/>
      </rPr>
      <t>, Протокол № 14 від 03.04.2018; Протокол № 47 від 26.10.2018</t>
    </r>
  </si>
  <si>
    <r>
      <t>Додаткові кошти</t>
    </r>
    <r>
      <rPr>
        <sz val="12"/>
        <rFont val="Times New Roman"/>
        <family val="1"/>
      </rPr>
      <t>, Протокол № 34 від 13.08.2018; Протокол № 47 від 26.10.2018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</si>
  <si>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43 від 26.09.2018; Протокол № 47 від 26.10.2018</t>
    </r>
  </si>
  <si>
    <t>Видача свідоцтва та номерних знаків для автомобілів</t>
  </si>
  <si>
    <t xml:space="preserve">75120000-3 Адміністративні послуги державних установ 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</si>
  <si>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39 від 07.09.2018, протокол № 42 від 17.09.2018; Протокол № 47 від 26.10.2018</t>
    </r>
  </si>
  <si>
    <t>Протокол № 8 від 12.03.2018, протокол № 9 від 16.03.2018, протокол № 13 від 26.03.2018; Протокол № 47 від 26.10.2018</t>
  </si>
  <si>
    <t>Капітальний ремонт інших об’єктів                                                          3132</t>
  </si>
  <si>
    <t xml:space="preserve">Капітальний ремонт покрівлі на підстанції № 2 за адресою: м.Херсон, вул. Старий Укрніоз, 1 – гаражи
</t>
  </si>
  <si>
    <t xml:space="preserve">ДСТУ Б.Д.1.1-1:2013 
45260000-7 Покрівельні роботи та інші спеціалізовані будівельні роботи
</t>
  </si>
  <si>
    <t>Послуги з переобладнання автомобілів швидкої допомоги</t>
  </si>
  <si>
    <t xml:space="preserve">50110000-9                                    Послуги з ремонту і технічного обслуговування мототранспортних засобів і супутнього обладнання </t>
  </si>
  <si>
    <t>Всього по коду 3132</t>
  </si>
  <si>
    <t xml:space="preserve"> 50330000-7                   Послуги з технічного обслуговування телекомунікаційного обладнання            </t>
  </si>
  <si>
    <t xml:space="preserve"> 90510000-5                 Утилізація сміття та поводження зі сміттям              </t>
  </si>
  <si>
    <t xml:space="preserve"> 90510000-5                Утилізація сміття та поводження зі сміттям               </t>
  </si>
  <si>
    <t xml:space="preserve"> 72310000-1                   Послуги з обробки даних                 </t>
  </si>
  <si>
    <t xml:space="preserve"> 90510000-5                     Утилізація сміття та поводження зі сміттям              </t>
  </si>
  <si>
    <t xml:space="preserve"> 71630000-3                  Послуги з технічного огляду та випробовувань                    </t>
  </si>
  <si>
    <t xml:space="preserve"> 98310000-9                 Послуги з прання і сухого чищення             </t>
  </si>
  <si>
    <t xml:space="preserve">  70220000-9                  Послуги з надання в оренду чи лізингу нежитлової нерухомості                    </t>
  </si>
  <si>
    <t xml:space="preserve">  66510000-8                 Страхові послуги                   </t>
  </si>
  <si>
    <t xml:space="preserve">  90670000-4               Послуги з дезінфікування та дератизування міських і сільських територій                </t>
  </si>
  <si>
    <t xml:space="preserve">   72250000-2                 Послуги, пов’язані із системами та підтримкою                </t>
  </si>
  <si>
    <t xml:space="preserve">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</si>
  <si>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    65110000-7              Розподіл води                </t>
  </si>
  <si>
    <t xml:space="preserve">    65110000-7               Розподіл води                </t>
  </si>
  <si>
    <t xml:space="preserve">      65110000-7                 Розподіл води                </t>
  </si>
  <si>
    <t xml:space="preserve">  90430000-0                   Послуги з відведення стічних вод                    </t>
  </si>
  <si>
    <t xml:space="preserve"> 90430000-0                Послуги з відведення стічних вод                    </t>
  </si>
  <si>
    <t xml:space="preserve">90430000-0                    Послуги з відведення стічних вод                      </t>
  </si>
  <si>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</si>
  <si>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</si>
  <si>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</si>
  <si>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</si>
  <si>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</si>
  <si>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09110000-3                 Тверде паливо            </t>
  </si>
  <si>
    <t xml:space="preserve"> 66510000-8                  Страхові послуги           </t>
  </si>
  <si>
    <t>Страхування медичного персонала від ВІЛ</t>
  </si>
  <si>
    <t xml:space="preserve">71240000-2  Архітектурні, інженерні та планувальні послуги </t>
  </si>
  <si>
    <t>Гумові вироби</t>
  </si>
  <si>
    <t>19510000-4                             Гумові вироби</t>
  </si>
  <si>
    <t xml:space="preserve">Повітровід типу "Guedel"     </t>
  </si>
  <si>
    <t xml:space="preserve">33150000-6                           Апаратура для радіотерапії, механотерапії, електротерапії та фізичної терапії  </t>
  </si>
  <si>
    <t>45220000-5                             Інженерні та будівельні роботи</t>
  </si>
  <si>
    <t xml:space="preserve">     Всього по коду 2210</t>
  </si>
  <si>
    <t>Додаток до річного плану закупівель на   2018 рік</t>
  </si>
  <si>
    <t xml:space="preserve"> 42140000-2                              Зубчасті колеса, зубчасті передачі та приводні елементи   </t>
  </si>
  <si>
    <t xml:space="preserve">22810000-1     Паперові чи картонні реєстраційні журнали                                                                        </t>
  </si>
  <si>
    <t>Паперові чи картонні реєстраційні журнали</t>
  </si>
  <si>
    <t xml:space="preserve">35110000-8         Протипожежне, рятувальне та захисне обладнання                              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</si>
  <si>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</si>
  <si>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Фоточутливі, термочутливі та термографічні папір та картон (ЕКГ папір) </t>
  </si>
  <si>
    <t xml:space="preserve">33600000 – 6                              Фармацевтична продукція </t>
  </si>
  <si>
    <t>Фармацевтична продукція             (Хлоропірамін;  Натрію тіосульфат;  Еноксапарин;  Магнію сульфат; Кислота аскорбінова;  Налбуфін;  Пітофенон, аналгетики;  Хлорпромазин; Кофеїн-бензоат натрію;  Кальцію глюконат;  Декстроза )</t>
  </si>
  <si>
    <t xml:space="preserve">    64210000-1                   Послуги телефонного зв’язку та передачі даних                       </t>
  </si>
  <si>
    <t xml:space="preserve"> 72220000-3    Консультаційні послуги з питань систем та з технічних питань                 </t>
  </si>
  <si>
    <t xml:space="preserve">  50410000-2       Послуги з ремонту і технічного обслуговування вимірювальних, випробувальних і контрольних приладів                     </t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</si>
  <si>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(відшкодування) </t>
    </r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</si>
  <si>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(Херсонгаз) </t>
    </r>
  </si>
  <si>
    <t xml:space="preserve">50530000-9                Послуги з ремонту і технічного обслуговування техніки            </t>
  </si>
  <si>
    <t xml:space="preserve">50110000-9                        Послуги з ремонту і технічного обслуговування мототранспортних засобів і супутнього обладнання                    </t>
  </si>
  <si>
    <r>
      <t xml:space="preserve"> Послуги з технічного обслуговування газових приладів              </t>
    </r>
    <r>
      <rPr>
        <b/>
        <sz val="12"/>
        <color indexed="8"/>
        <rFont val="Times New Roman"/>
        <family val="1"/>
      </rPr>
      <t xml:space="preserve"> (Газкотлоналадка)  </t>
    </r>
  </si>
  <si>
    <t xml:space="preserve"> 50420000-5            Послуги з ремонту і технічного обслуговування медичного та хірургічного обладнання               </t>
  </si>
  <si>
    <t>Послуги з ремонту і технічного обслуговування медичного  обладнання</t>
  </si>
  <si>
    <t xml:space="preserve">  98110000-7      Послуги підприємницьких, професійних та спеціалізованих організацій                                         </t>
  </si>
  <si>
    <t xml:space="preserve">Інформаційні послуги (хостинг) </t>
  </si>
  <si>
    <t xml:space="preserve"> Будівельно-монтажні  роботи на улуштування систем дистанційної передачі данних вул. Грушевського,57 с. Чаплинка Херсонської області </t>
  </si>
  <si>
    <t xml:space="preserve">Виготовлення технічної документації </t>
  </si>
  <si>
    <t>Спец. фонд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</si>
  <si>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</si>
  <si>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</si>
  <si>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</si>
  <si>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</si>
  <si>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</si>
  <si>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</si>
  <si>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</si>
  <si>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</si>
  <si>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</si>
  <si>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</si>
  <si>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</si>
  <si>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</si>
  <si>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</si>
  <si>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</si>
  <si>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</si>
  <si>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>Двигуни та їх частини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</si>
  <si>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</si>
  <si>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</si>
  <si>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</si>
  <si>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>Послуги з утилізації побутових відходів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</si>
  <si>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</si>
  <si>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Послуги з ремонту автомобілів</t>
  </si>
  <si>
    <t xml:space="preserve">без застосування електронної системи </t>
  </si>
  <si>
    <t>Запасні частини різні</t>
  </si>
  <si>
    <t>Замки, ключі та петлі</t>
  </si>
  <si>
    <t>Бензинові фільтри</t>
  </si>
  <si>
    <t>Зубчасті колеса, зубчасті передачі та приводні елементи</t>
  </si>
  <si>
    <t>Медичне обладнання та вироби медичного призначення різні</t>
  </si>
  <si>
    <t xml:space="preserve">Медичні матеріали </t>
  </si>
  <si>
    <t xml:space="preserve">Спец. фонд 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</si>
  <si>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</si>
  <si>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</si>
  <si>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</si>
  <si>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</si>
  <si>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 xml:space="preserve">Поводження з побутовими стічними водами та їх утилізація (рідкі нечистоти) </t>
  </si>
  <si>
    <t>Послуги з прання і сухого чищення</t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</si>
  <si>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</si>
  <si>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</si>
  <si>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</si>
  <si>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</si>
  <si>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t>Послуги з підтримки користувачів та з технічної підтримки ( статистика, 1-С, Медок)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</si>
  <si>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</si>
  <si>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 xml:space="preserve">Видатки на відрядження </t>
  </si>
  <si>
    <t xml:space="preserve">     Всього по коду 2250</t>
  </si>
  <si>
    <t>Вугілля</t>
  </si>
  <si>
    <r>
      <t xml:space="preserve">Вугілля </t>
    </r>
    <r>
      <rPr>
        <b/>
        <sz val="12"/>
        <rFont val="Times New Roman"/>
        <family val="1"/>
      </rPr>
      <t xml:space="preserve">відшкодування </t>
    </r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</si>
  <si>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</si>
  <si>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</si>
  <si>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</si>
  <si>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</si>
  <si>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</si>
  <si>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</si>
  <si>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Послуги з передачі даних                       ( КиївСтар, МТС) </t>
  </si>
  <si>
    <t xml:space="preserve">О.Г. Градова </t>
  </si>
  <si>
    <t>Мастильні оливи та мастильні матеріали</t>
  </si>
  <si>
    <t>Автомобільні шини</t>
  </si>
  <si>
    <t xml:space="preserve">Папір для друку, канцелярські товари різні </t>
  </si>
  <si>
    <t xml:space="preserve">Медичні гази -Кисень  </t>
  </si>
  <si>
    <t xml:space="preserve">Одноразові рукавички </t>
  </si>
  <si>
    <t xml:space="preserve"> Захисні пристрої, одяг </t>
  </si>
  <si>
    <t xml:space="preserve">Дезинфекційні засоби </t>
  </si>
  <si>
    <t>Індикаторні смужки</t>
  </si>
  <si>
    <t xml:space="preserve">Послуги з дезінфікування та дератизування </t>
  </si>
  <si>
    <t xml:space="preserve">Утилізація відходів </t>
  </si>
  <si>
    <t xml:space="preserve">Послуги водопостачання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</si>
  <si>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</si>
  <si>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Послуги водовідведення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</si>
  <si>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</si>
  <si>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</si>
  <si>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</si>
  <si>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</si>
  <si>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>Послуги з технічного обслуговування телекомунікаційного обладнання  (ремонт телефона)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</si>
  <si>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</si>
  <si>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</si>
  <si>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</si>
  <si>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>Паперові серветки (спиртові)</t>
  </si>
  <si>
    <t xml:space="preserve">Звіт про укладений договір </t>
  </si>
  <si>
    <t>Електричне обладнання для двигунів і транспортних засобів</t>
  </si>
  <si>
    <t>Електричні акумулятори</t>
  </si>
  <si>
    <t>31430000-9  Електричні акумулятори</t>
  </si>
  <si>
    <t xml:space="preserve">  34310000-3                  Двигуни та їх частини  </t>
  </si>
  <si>
    <t xml:space="preserve">34320000-6            Механічні запасні частини, крім двигунів і частин двигунів  </t>
  </si>
  <si>
    <t xml:space="preserve">  34910000-9                        Гужові чи ручні вози, інші транспортні засоби з немеханічним приводом, багажні вози та різні запасні частини                  </t>
  </si>
  <si>
    <t xml:space="preserve">    44520000-1                 Замки, ключі та петлі      </t>
  </si>
  <si>
    <t xml:space="preserve">   42910000-8                        Апарати для дистилювання, фільтрування чи ректифікації              </t>
  </si>
  <si>
    <t xml:space="preserve"> 09210000-4                Мастильні засоби   </t>
  </si>
  <si>
    <t xml:space="preserve"> 34350000-5                       Шини для транспортних засобів великої та малої тоннажності     </t>
  </si>
  <si>
    <t xml:space="preserve">   30190000-7                      Офісне устаткування та приладдя різне                                       </t>
  </si>
  <si>
    <t>Вогнегасник, кріплення для вогнегасників</t>
  </si>
  <si>
    <t xml:space="preserve">35110000-8 Протипожежне, рятувальне та захисне обладнання </t>
  </si>
  <si>
    <t xml:space="preserve"> 31610000-5                Електричне обладнання для двигунів і транспортних засобів  </t>
  </si>
  <si>
    <t xml:space="preserve">Підтримка сайту закладу </t>
  </si>
  <si>
    <t>98110000-7                  Послуги підприємницьких, професійних та спеціалізованих організацій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</si>
  <si>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</si>
  <si>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</si>
  <si>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</si>
  <si>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</si>
  <si>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</si>
  <si>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 xml:space="preserve"> 33140000-3                 Медичні матеріали                </t>
  </si>
  <si>
    <t xml:space="preserve"> 18420000-9                Аксесуари для одягу            </t>
  </si>
  <si>
    <t>Затверджений протоколом засідання тендерного комітету № 51 від 13.11.2018</t>
  </si>
  <si>
    <t>Протокол № 40 від 10.09.2018, протокол № 51 від 13.11.2018</t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</si>
  <si>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 Протокол № 42 від 17.09.2018, протокол № 51 від 13.11.2018</t>
    </r>
  </si>
  <si>
    <t>Протокол № 17 від 23.04.2018, протокол № 51 від 13.11.2018</t>
  </si>
  <si>
    <r>
      <rPr>
        <b/>
        <sz val="12"/>
        <rFont val="Times New Roman"/>
        <family val="1"/>
      </rPr>
      <t xml:space="preserve">Додаткові кошти, повернення відповідно розпорядження </t>
    </r>
    <r>
      <rPr>
        <sz val="12"/>
        <rFont val="Times New Roman"/>
        <family val="1"/>
      </rPr>
      <t>Протокол № 45 від 10.10.2018, протокол № 51 від 13.11.2018</t>
    </r>
  </si>
  <si>
    <t xml:space="preserve">33140000-3              Медичні матеріали </t>
  </si>
  <si>
    <t xml:space="preserve">33140000-3             Медичні матеріали </t>
  </si>
  <si>
    <t>Медичні матеріали</t>
  </si>
  <si>
    <t>Протокол № 51 від 13.11.2018</t>
  </si>
  <si>
    <r>
      <t>Протокол № 48 від 31.10.2018,</t>
    </r>
    <r>
      <rPr>
        <b/>
        <sz val="12"/>
        <rFont val="Times New Roman"/>
        <family val="1"/>
      </rPr>
      <t xml:space="preserve"> Додаткові кошти, рахунок 2501044, </t>
    </r>
    <r>
      <rPr>
        <sz val="12"/>
        <rFont val="Times New Roman"/>
        <family val="1"/>
      </rPr>
      <t xml:space="preserve">протокол № 51 від 13.11.2018 </t>
    </r>
  </si>
  <si>
    <t>Протокол № 8 від 12.03.2018, Протокол № 13 від 26.03.2018, протокол № 51 від 13.11.2018</t>
  </si>
  <si>
    <t>Протокол № 14 від 03.04.2018, протокол № 51 від 13.11.2018</t>
  </si>
  <si>
    <t xml:space="preserve">79130000-4              Юридичні послуги, пов’язані з оформленням і засвідченням документів </t>
  </si>
  <si>
    <t>Юридичні послуги, пов’язані з оформленням і засвідченням документів</t>
  </si>
  <si>
    <r>
      <t>Протокол № 51 від 13.11.2018,</t>
    </r>
    <r>
      <rPr>
        <b/>
        <sz val="12"/>
        <rFont val="Times New Roman"/>
        <family val="1"/>
      </rPr>
      <t xml:space="preserve"> Додаткові кошти, рахунок 2501044 та медична субвенція </t>
    </r>
  </si>
  <si>
    <t>Протокол № 8 від 12.03.2018, Протокол № 13 від 26.03.2018, протокол № 32 від 19.07.2018, протокол № 51 від 13.11.2018</t>
  </si>
  <si>
    <t>Протокол № 8 від 12.03.2018, протокол № 32 від 19.07.2018, протокол № 51 від 13.11.2018</t>
  </si>
  <si>
    <t>Протокол № 8 від 12.03.2018;  Протокол № 47 від 26.10.2018, протокол № 51 від 13.11.2018</t>
  </si>
  <si>
    <t>Протокол № 8 від 12.03.2018; Протокол № 47 від 26.10.2018, протокол № 51 від 13.11.2018</t>
  </si>
  <si>
    <t>Протокол № 33 від 30.07.2018, протокол № 51 від 13.11.2018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</si>
</sst>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5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206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justify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8" fontId="3" fillId="0" borderId="11" xfId="0" applyNumberFormat="1" applyFont="1" applyFill="1" applyBorder="1" applyAlignment="1">
      <alignment horizontal="center" wrapText="1"/>
    </xf>
    <xf numFmtId="208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9" fontId="4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9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198" fontId="5" fillId="0" borderId="11" xfId="0" applyNumberFormat="1" applyFont="1" applyFill="1" applyBorder="1" applyAlignment="1">
      <alignment horizontal="center" wrapText="1"/>
    </xf>
    <xf numFmtId="208" fontId="3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3" fontId="3" fillId="0" borderId="11" xfId="0" applyNumberFormat="1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 wrapText="1"/>
    </xf>
    <xf numFmtId="1" fontId="3" fillId="0" borderId="11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18" xfId="0" applyFont="1" applyFill="1" applyBorder="1" applyAlignment="1">
      <alignment wrapText="1"/>
    </xf>
    <xf numFmtId="2" fontId="3" fillId="0" borderId="18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198" fontId="3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wrapText="1"/>
    </xf>
    <xf numFmtId="14" fontId="4" fillId="0" borderId="11" xfId="0" applyNumberFormat="1" applyFont="1" applyFill="1" applyBorder="1" applyAlignment="1">
      <alignment horizontal="center" wrapText="1"/>
    </xf>
    <xf numFmtId="14" fontId="7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3" fontId="5" fillId="0" borderId="18" xfId="0" applyNumberFormat="1" applyFont="1" applyFill="1" applyBorder="1" applyAlignment="1">
      <alignment horizontal="center" wrapText="1"/>
    </xf>
    <xf numFmtId="14" fontId="3" fillId="0" borderId="18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center" wrapText="1"/>
    </xf>
    <xf numFmtId="0" fontId="14" fillId="0" borderId="11" xfId="0" applyFont="1" applyFill="1" applyBorder="1" applyAlignment="1">
      <alignment wrapText="1"/>
    </xf>
    <xf numFmtId="2" fontId="4" fillId="0" borderId="11" xfId="0" applyNumberFormat="1" applyFont="1" applyFill="1" applyBorder="1" applyAlignment="1">
      <alignment horizontal="center" wrapText="1"/>
    </xf>
    <xf numFmtId="0" fontId="17" fillId="0" borderId="11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1"/>
  <sheetViews>
    <sheetView tabSelected="1" zoomScalePageLayoutView="0" workbookViewId="0" topLeftCell="A107">
      <selection activeCell="F144" sqref="F144"/>
    </sheetView>
  </sheetViews>
  <sheetFormatPr defaultColWidth="9.140625" defaultRowHeight="12.75"/>
  <cols>
    <col min="1" max="1" width="17.140625" style="4" customWidth="1"/>
    <col min="2" max="2" width="13.7109375" style="4" customWidth="1"/>
    <col min="3" max="3" width="29.00390625" style="4" customWidth="1"/>
    <col min="4" max="4" width="22.7109375" style="4" customWidth="1"/>
    <col min="5" max="5" width="19.421875" style="4" customWidth="1"/>
    <col min="6" max="6" width="25.140625" style="4" customWidth="1"/>
    <col min="7" max="7" width="20.140625" style="4" customWidth="1"/>
    <col min="8" max="8" width="18.00390625" style="4" customWidth="1"/>
    <col min="9" max="9" width="21.421875" style="4" customWidth="1"/>
    <col min="10" max="16384" width="9.140625" style="4" customWidth="1"/>
  </cols>
  <sheetData>
    <row r="1" spans="3:9" ht="20.25">
      <c r="C1" s="14" t="s">
        <v>443</v>
      </c>
      <c r="D1" s="14"/>
      <c r="E1" s="14"/>
      <c r="F1" s="14"/>
      <c r="G1" s="14"/>
      <c r="H1" s="14"/>
      <c r="I1" s="14"/>
    </row>
    <row r="2" ht="13.5" thickBot="1"/>
    <row r="3" spans="1:9" ht="94.5" customHeight="1" thickBot="1">
      <c r="A3" s="17" t="s">
        <v>497</v>
      </c>
      <c r="B3" s="17" t="s">
        <v>498</v>
      </c>
      <c r="C3" s="18" t="s">
        <v>473</v>
      </c>
      <c r="D3" s="19" t="s">
        <v>540</v>
      </c>
      <c r="E3" s="19" t="s">
        <v>474</v>
      </c>
      <c r="F3" s="20" t="s">
        <v>475</v>
      </c>
      <c r="G3" s="21" t="s">
        <v>477</v>
      </c>
      <c r="H3" s="21" t="s">
        <v>478</v>
      </c>
      <c r="I3" s="22" t="s">
        <v>476</v>
      </c>
    </row>
    <row r="4" spans="1:9" ht="13.5">
      <c r="A4" s="23">
        <v>1</v>
      </c>
      <c r="B4" s="23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5">
        <v>9</v>
      </c>
    </row>
    <row r="5" spans="1:15" ht="108.75" customHeight="1">
      <c r="A5" s="26" t="s">
        <v>499</v>
      </c>
      <c r="B5" s="27">
        <v>26084856</v>
      </c>
      <c r="C5" s="17" t="s">
        <v>482</v>
      </c>
      <c r="D5" s="10" t="s">
        <v>547</v>
      </c>
      <c r="E5" s="28">
        <v>2210</v>
      </c>
      <c r="F5" s="29">
        <v>100000</v>
      </c>
      <c r="G5" s="10" t="s">
        <v>543</v>
      </c>
      <c r="H5" s="10" t="s">
        <v>31</v>
      </c>
      <c r="I5" s="30"/>
      <c r="O5" s="4" t="s">
        <v>541</v>
      </c>
    </row>
    <row r="6" spans="1:9" ht="68.25" customHeight="1">
      <c r="A6" s="10"/>
      <c r="B6" s="10"/>
      <c r="C6" s="17" t="s">
        <v>26</v>
      </c>
      <c r="D6" s="10" t="s">
        <v>548</v>
      </c>
      <c r="E6" s="28">
        <v>2210</v>
      </c>
      <c r="F6" s="29">
        <v>161787</v>
      </c>
      <c r="G6" s="10" t="s">
        <v>543</v>
      </c>
      <c r="H6" s="10" t="s">
        <v>31</v>
      </c>
      <c r="I6" s="30"/>
    </row>
    <row r="7" spans="1:9" ht="114.75" customHeight="1">
      <c r="A7" s="10"/>
      <c r="B7" s="10"/>
      <c r="C7" s="17" t="s">
        <v>490</v>
      </c>
      <c r="D7" s="10" t="s">
        <v>549</v>
      </c>
      <c r="E7" s="28">
        <v>2210</v>
      </c>
      <c r="F7" s="31">
        <f>20000+39914.28</f>
        <v>59914.28</v>
      </c>
      <c r="G7" s="10" t="s">
        <v>543</v>
      </c>
      <c r="H7" s="10" t="s">
        <v>31</v>
      </c>
      <c r="I7" s="10" t="s">
        <v>238</v>
      </c>
    </row>
    <row r="8" spans="1:9" ht="50.25" customHeight="1">
      <c r="A8" s="10"/>
      <c r="B8" s="10"/>
      <c r="C8" s="17" t="s">
        <v>491</v>
      </c>
      <c r="D8" s="10" t="s">
        <v>550</v>
      </c>
      <c r="E8" s="28">
        <v>2210</v>
      </c>
      <c r="F8" s="32">
        <v>10000</v>
      </c>
      <c r="G8" s="10" t="s">
        <v>489</v>
      </c>
      <c r="H8" s="10" t="s">
        <v>31</v>
      </c>
      <c r="I8" s="10"/>
    </row>
    <row r="9" spans="1:9" ht="78.75" customHeight="1">
      <c r="A9" s="10"/>
      <c r="B9" s="10"/>
      <c r="C9" s="17" t="s">
        <v>492</v>
      </c>
      <c r="D9" s="10" t="s">
        <v>551</v>
      </c>
      <c r="E9" s="28">
        <v>2210</v>
      </c>
      <c r="F9" s="32">
        <f>62150-5</f>
        <v>62145</v>
      </c>
      <c r="G9" s="10" t="s">
        <v>543</v>
      </c>
      <c r="H9" s="10" t="s">
        <v>31</v>
      </c>
      <c r="I9" s="10" t="s">
        <v>238</v>
      </c>
    </row>
    <row r="10" spans="1:9" ht="64.5" customHeight="1">
      <c r="A10" s="10"/>
      <c r="B10" s="10"/>
      <c r="C10" s="17" t="s">
        <v>493</v>
      </c>
      <c r="D10" s="10" t="s">
        <v>444</v>
      </c>
      <c r="E10" s="28">
        <v>2210</v>
      </c>
      <c r="F10" s="29">
        <f>15000+13780</f>
        <v>28780</v>
      </c>
      <c r="G10" s="10" t="s">
        <v>489</v>
      </c>
      <c r="H10" s="10" t="s">
        <v>31</v>
      </c>
      <c r="I10" s="10" t="s">
        <v>56</v>
      </c>
    </row>
    <row r="11" spans="1:9" ht="46.5" customHeight="1">
      <c r="A11" s="10"/>
      <c r="B11" s="10"/>
      <c r="C11" s="17" t="s">
        <v>521</v>
      </c>
      <c r="D11" s="10" t="s">
        <v>552</v>
      </c>
      <c r="E11" s="28">
        <v>2210</v>
      </c>
      <c r="F11" s="31">
        <f>199900-13.13</f>
        <v>199886.87</v>
      </c>
      <c r="G11" s="10" t="s">
        <v>543</v>
      </c>
      <c r="H11" s="10" t="s">
        <v>33</v>
      </c>
      <c r="I11" s="10" t="s">
        <v>238</v>
      </c>
    </row>
    <row r="12" spans="1:9" ht="84.75" customHeight="1">
      <c r="A12" s="10"/>
      <c r="B12" s="10"/>
      <c r="C12" s="17" t="s">
        <v>522</v>
      </c>
      <c r="D12" s="10" t="s">
        <v>553</v>
      </c>
      <c r="E12" s="28">
        <v>2210</v>
      </c>
      <c r="F12" s="29">
        <v>144720</v>
      </c>
      <c r="G12" s="10" t="s">
        <v>543</v>
      </c>
      <c r="H12" s="10" t="s">
        <v>31</v>
      </c>
      <c r="I12" s="10" t="s">
        <v>83</v>
      </c>
    </row>
    <row r="13" spans="1:9" ht="48" customHeight="1">
      <c r="A13" s="10"/>
      <c r="B13" s="10"/>
      <c r="C13" s="17" t="s">
        <v>84</v>
      </c>
      <c r="D13" s="10" t="s">
        <v>85</v>
      </c>
      <c r="E13" s="28">
        <v>2210</v>
      </c>
      <c r="F13" s="29">
        <f>3280-2620</f>
        <v>660</v>
      </c>
      <c r="G13" s="10" t="s">
        <v>489</v>
      </c>
      <c r="H13" s="10" t="s">
        <v>66</v>
      </c>
      <c r="I13" s="10" t="s">
        <v>208</v>
      </c>
    </row>
    <row r="14" spans="1:9" ht="108.75" customHeight="1">
      <c r="A14" s="10"/>
      <c r="B14" s="10"/>
      <c r="C14" s="17" t="s">
        <v>14</v>
      </c>
      <c r="D14" s="10" t="s">
        <v>13</v>
      </c>
      <c r="E14" s="28">
        <v>2210</v>
      </c>
      <c r="F14" s="29">
        <v>4987</v>
      </c>
      <c r="G14" s="10" t="s">
        <v>489</v>
      </c>
      <c r="H14" s="10" t="s">
        <v>31</v>
      </c>
      <c r="I14" s="10"/>
    </row>
    <row r="15" spans="1:9" ht="51" customHeight="1">
      <c r="A15" s="10"/>
      <c r="B15" s="10"/>
      <c r="C15" s="33" t="s">
        <v>18</v>
      </c>
      <c r="D15" s="10" t="s">
        <v>17</v>
      </c>
      <c r="E15" s="28">
        <v>2210</v>
      </c>
      <c r="F15" s="29">
        <v>225</v>
      </c>
      <c r="G15" s="10" t="s">
        <v>489</v>
      </c>
      <c r="H15" s="10" t="s">
        <v>32</v>
      </c>
      <c r="I15" s="10"/>
    </row>
    <row r="16" spans="1:9" ht="51" customHeight="1">
      <c r="A16" s="10"/>
      <c r="B16" s="10"/>
      <c r="C16" s="17" t="s">
        <v>16</v>
      </c>
      <c r="D16" s="10" t="s">
        <v>15</v>
      </c>
      <c r="E16" s="28">
        <v>2210</v>
      </c>
      <c r="F16" s="34">
        <v>997.45</v>
      </c>
      <c r="G16" s="10" t="s">
        <v>489</v>
      </c>
      <c r="H16" s="10" t="s">
        <v>32</v>
      </c>
      <c r="I16" s="10"/>
    </row>
    <row r="17" spans="1:9" ht="51" customHeight="1">
      <c r="A17" s="10"/>
      <c r="B17" s="10"/>
      <c r="C17" s="33" t="s">
        <v>28</v>
      </c>
      <c r="D17" s="10" t="s">
        <v>27</v>
      </c>
      <c r="E17" s="28">
        <v>2210</v>
      </c>
      <c r="F17" s="29">
        <v>0</v>
      </c>
      <c r="G17" s="10" t="s">
        <v>543</v>
      </c>
      <c r="H17" s="10" t="s">
        <v>31</v>
      </c>
      <c r="I17" s="10" t="s">
        <v>240</v>
      </c>
    </row>
    <row r="18" spans="1:9" ht="48" customHeight="1">
      <c r="A18" s="10"/>
      <c r="B18" s="10"/>
      <c r="C18" s="35" t="s">
        <v>20</v>
      </c>
      <c r="D18" s="10" t="s">
        <v>19</v>
      </c>
      <c r="E18" s="28">
        <v>2210</v>
      </c>
      <c r="F18" s="29">
        <v>1140</v>
      </c>
      <c r="G18" s="10" t="s">
        <v>489</v>
      </c>
      <c r="H18" s="10" t="s">
        <v>31</v>
      </c>
      <c r="I18" s="10"/>
    </row>
    <row r="19" spans="1:9" ht="48" customHeight="1">
      <c r="A19" s="10"/>
      <c r="B19" s="10"/>
      <c r="C19" s="35" t="s">
        <v>22</v>
      </c>
      <c r="D19" s="10" t="s">
        <v>21</v>
      </c>
      <c r="E19" s="28">
        <v>2210</v>
      </c>
      <c r="F19" s="29">
        <v>295</v>
      </c>
      <c r="G19" s="10" t="s">
        <v>489</v>
      </c>
      <c r="H19" s="10" t="s">
        <v>32</v>
      </c>
      <c r="I19" s="10"/>
    </row>
    <row r="20" spans="1:9" ht="51.75" customHeight="1">
      <c r="A20" s="10"/>
      <c r="B20" s="10"/>
      <c r="C20" s="35" t="s">
        <v>25</v>
      </c>
      <c r="D20" s="10" t="s">
        <v>24</v>
      </c>
      <c r="E20" s="28">
        <v>2210</v>
      </c>
      <c r="F20" s="29">
        <v>168</v>
      </c>
      <c r="G20" s="10" t="s">
        <v>489</v>
      </c>
      <c r="H20" s="10" t="s">
        <v>32</v>
      </c>
      <c r="I20" s="10"/>
    </row>
    <row r="21" spans="1:9" ht="51.75" customHeight="1">
      <c r="A21" s="10"/>
      <c r="B21" s="10"/>
      <c r="C21" s="17" t="s">
        <v>446</v>
      </c>
      <c r="D21" s="10" t="s">
        <v>445</v>
      </c>
      <c r="E21" s="28">
        <v>2210</v>
      </c>
      <c r="F21" s="32">
        <f>30000+66000</f>
        <v>96000</v>
      </c>
      <c r="G21" s="10" t="s">
        <v>543</v>
      </c>
      <c r="H21" s="10" t="s">
        <v>31</v>
      </c>
      <c r="I21" s="10" t="s">
        <v>65</v>
      </c>
    </row>
    <row r="22" spans="1:9" ht="59.25" customHeight="1">
      <c r="A22" s="10"/>
      <c r="B22" s="10"/>
      <c r="C22" s="17" t="s">
        <v>523</v>
      </c>
      <c r="D22" s="10" t="s">
        <v>554</v>
      </c>
      <c r="E22" s="28">
        <v>2210</v>
      </c>
      <c r="F22" s="31">
        <f>5500.55-0.45</f>
        <v>5500.1</v>
      </c>
      <c r="G22" s="10" t="s">
        <v>489</v>
      </c>
      <c r="H22" s="10" t="s">
        <v>31</v>
      </c>
      <c r="I22" s="10" t="s">
        <v>238</v>
      </c>
    </row>
    <row r="23" spans="1:9" ht="79.5" customHeight="1">
      <c r="A23" s="10"/>
      <c r="B23" s="10"/>
      <c r="C23" s="17" t="s">
        <v>544</v>
      </c>
      <c r="D23" s="10" t="s">
        <v>557</v>
      </c>
      <c r="E23" s="28">
        <v>2210</v>
      </c>
      <c r="F23" s="36">
        <v>15000</v>
      </c>
      <c r="G23" s="10" t="s">
        <v>489</v>
      </c>
      <c r="H23" s="10" t="s">
        <v>31</v>
      </c>
      <c r="I23" s="10"/>
    </row>
    <row r="24" spans="1:9" ht="54" customHeight="1">
      <c r="A24" s="10"/>
      <c r="B24" s="10"/>
      <c r="C24" s="35" t="s">
        <v>545</v>
      </c>
      <c r="D24" s="17" t="s">
        <v>546</v>
      </c>
      <c r="E24" s="28">
        <v>2210</v>
      </c>
      <c r="F24" s="36">
        <v>14163</v>
      </c>
      <c r="G24" s="10" t="s">
        <v>489</v>
      </c>
      <c r="H24" s="10" t="s">
        <v>31</v>
      </c>
      <c r="I24" s="10"/>
    </row>
    <row r="25" spans="1:9" ht="68.25" customHeight="1">
      <c r="A25" s="10"/>
      <c r="B25" s="10"/>
      <c r="C25" s="17" t="s">
        <v>555</v>
      </c>
      <c r="D25" s="17" t="s">
        <v>556</v>
      </c>
      <c r="E25" s="8">
        <v>2210</v>
      </c>
      <c r="F25" s="37">
        <v>7830</v>
      </c>
      <c r="G25" s="10" t="s">
        <v>489</v>
      </c>
      <c r="H25" s="10" t="s">
        <v>31</v>
      </c>
      <c r="I25" s="10"/>
    </row>
    <row r="26" spans="1:9" ht="54" customHeight="1">
      <c r="A26" s="10"/>
      <c r="B26" s="10"/>
      <c r="C26" s="6" t="s">
        <v>49</v>
      </c>
      <c r="D26" s="6" t="s">
        <v>48</v>
      </c>
      <c r="E26" s="8">
        <v>2210</v>
      </c>
      <c r="F26" s="37">
        <v>1000</v>
      </c>
      <c r="G26" s="10" t="s">
        <v>489</v>
      </c>
      <c r="H26" s="10" t="s">
        <v>50</v>
      </c>
      <c r="I26" s="10"/>
    </row>
    <row r="27" spans="1:9" ht="68.25" customHeight="1">
      <c r="A27" s="10"/>
      <c r="B27" s="10"/>
      <c r="C27" s="6" t="s">
        <v>58</v>
      </c>
      <c r="D27" s="17" t="s">
        <v>57</v>
      </c>
      <c r="E27" s="8">
        <v>2210</v>
      </c>
      <c r="F27" s="37">
        <v>432</v>
      </c>
      <c r="G27" s="10" t="s">
        <v>489</v>
      </c>
      <c r="H27" s="10" t="s">
        <v>59</v>
      </c>
      <c r="I27" s="10"/>
    </row>
    <row r="28" spans="1:9" ht="126" customHeight="1">
      <c r="A28" s="10"/>
      <c r="B28" s="10"/>
      <c r="C28" s="6" t="s">
        <v>482</v>
      </c>
      <c r="D28" s="6" t="s">
        <v>72</v>
      </c>
      <c r="E28" s="8">
        <v>2210</v>
      </c>
      <c r="F28" s="37">
        <v>15000</v>
      </c>
      <c r="G28" s="10" t="s">
        <v>543</v>
      </c>
      <c r="H28" s="10" t="s">
        <v>66</v>
      </c>
      <c r="I28" s="30" t="s">
        <v>67</v>
      </c>
    </row>
    <row r="29" spans="1:9" ht="113.25" customHeight="1">
      <c r="A29" s="10"/>
      <c r="B29" s="10"/>
      <c r="C29" s="6" t="s">
        <v>68</v>
      </c>
      <c r="D29" s="6" t="s">
        <v>73</v>
      </c>
      <c r="E29" s="8">
        <v>2210</v>
      </c>
      <c r="F29" s="37">
        <v>14468</v>
      </c>
      <c r="G29" s="10" t="s">
        <v>543</v>
      </c>
      <c r="H29" s="10" t="s">
        <v>66</v>
      </c>
      <c r="I29" s="30" t="s">
        <v>70</v>
      </c>
    </row>
    <row r="30" spans="1:9" ht="94.5" customHeight="1">
      <c r="A30" s="10"/>
      <c r="B30" s="10"/>
      <c r="C30" s="6" t="s">
        <v>493</v>
      </c>
      <c r="D30" s="6" t="s">
        <v>74</v>
      </c>
      <c r="E30" s="8">
        <v>2210</v>
      </c>
      <c r="F30" s="37">
        <v>5500</v>
      </c>
      <c r="G30" s="10" t="s">
        <v>489</v>
      </c>
      <c r="H30" s="10" t="s">
        <v>66</v>
      </c>
      <c r="I30" s="30" t="s">
        <v>69</v>
      </c>
    </row>
    <row r="31" spans="1:9" ht="94.5" customHeight="1">
      <c r="A31" s="10"/>
      <c r="B31" s="10"/>
      <c r="C31" s="6" t="s">
        <v>71</v>
      </c>
      <c r="D31" s="6" t="s">
        <v>75</v>
      </c>
      <c r="E31" s="8">
        <v>2210</v>
      </c>
      <c r="F31" s="37">
        <v>3382</v>
      </c>
      <c r="G31" s="10" t="s">
        <v>543</v>
      </c>
      <c r="H31" s="10" t="s">
        <v>66</v>
      </c>
      <c r="I31" s="30" t="s">
        <v>70</v>
      </c>
    </row>
    <row r="32" spans="1:9" ht="240.75" customHeight="1">
      <c r="A32" s="10"/>
      <c r="B32" s="10"/>
      <c r="C32" s="6" t="s">
        <v>76</v>
      </c>
      <c r="D32" s="6" t="s">
        <v>224</v>
      </c>
      <c r="E32" s="8">
        <v>2210</v>
      </c>
      <c r="F32" s="37">
        <f>34000-7409-5263.08-1442.88-5075.4</f>
        <v>14809.639999999998</v>
      </c>
      <c r="G32" s="10" t="s">
        <v>489</v>
      </c>
      <c r="H32" s="10" t="s">
        <v>66</v>
      </c>
      <c r="I32" s="30" t="s">
        <v>294</v>
      </c>
    </row>
    <row r="33" spans="1:9" ht="52.5" customHeight="1">
      <c r="A33" s="10"/>
      <c r="B33" s="10"/>
      <c r="C33" s="35" t="s">
        <v>264</v>
      </c>
      <c r="D33" s="6" t="s">
        <v>262</v>
      </c>
      <c r="E33" s="8">
        <v>2210</v>
      </c>
      <c r="F33" s="37">
        <v>1442.88</v>
      </c>
      <c r="G33" s="10" t="s">
        <v>489</v>
      </c>
      <c r="H33" s="10" t="s">
        <v>247</v>
      </c>
      <c r="I33" s="10" t="s">
        <v>263</v>
      </c>
    </row>
    <row r="34" spans="1:9" ht="147.75" customHeight="1">
      <c r="A34" s="10"/>
      <c r="B34" s="10"/>
      <c r="C34" s="6" t="s">
        <v>225</v>
      </c>
      <c r="D34" s="6" t="s">
        <v>223</v>
      </c>
      <c r="E34" s="8">
        <v>2210</v>
      </c>
      <c r="F34" s="37">
        <v>975</v>
      </c>
      <c r="G34" s="10" t="s">
        <v>489</v>
      </c>
      <c r="H34" s="10" t="s">
        <v>226</v>
      </c>
      <c r="I34" s="30" t="s">
        <v>227</v>
      </c>
    </row>
    <row r="35" spans="1:9" ht="147.75" customHeight="1">
      <c r="A35" s="10"/>
      <c r="B35" s="10"/>
      <c r="C35" s="6" t="s">
        <v>228</v>
      </c>
      <c r="D35" s="6" t="s">
        <v>195</v>
      </c>
      <c r="E35" s="8">
        <v>2210</v>
      </c>
      <c r="F35" s="37">
        <v>1838</v>
      </c>
      <c r="G35" s="10" t="s">
        <v>489</v>
      </c>
      <c r="H35" s="10" t="s">
        <v>226</v>
      </c>
      <c r="I35" s="30" t="s">
        <v>227</v>
      </c>
    </row>
    <row r="36" spans="1:9" ht="147.75" customHeight="1">
      <c r="A36" s="10"/>
      <c r="B36" s="10"/>
      <c r="C36" s="6" t="s">
        <v>230</v>
      </c>
      <c r="D36" s="6" t="s">
        <v>229</v>
      </c>
      <c r="E36" s="8">
        <v>2210</v>
      </c>
      <c r="F36" s="37">
        <v>440</v>
      </c>
      <c r="G36" s="10" t="s">
        <v>489</v>
      </c>
      <c r="H36" s="10" t="s">
        <v>226</v>
      </c>
      <c r="I36" s="30" t="s">
        <v>231</v>
      </c>
    </row>
    <row r="37" spans="1:9" ht="147.75" customHeight="1">
      <c r="A37" s="10"/>
      <c r="B37" s="10"/>
      <c r="C37" s="6" t="s">
        <v>233</v>
      </c>
      <c r="D37" s="6" t="s">
        <v>232</v>
      </c>
      <c r="E37" s="8">
        <v>2210</v>
      </c>
      <c r="F37" s="37">
        <v>1896</v>
      </c>
      <c r="G37" s="10" t="s">
        <v>489</v>
      </c>
      <c r="H37" s="10" t="s">
        <v>226</v>
      </c>
      <c r="I37" s="30" t="s">
        <v>231</v>
      </c>
    </row>
    <row r="38" spans="1:9" ht="147.75" customHeight="1">
      <c r="A38" s="10"/>
      <c r="B38" s="10"/>
      <c r="C38" s="6" t="s">
        <v>235</v>
      </c>
      <c r="D38" s="6" t="s">
        <v>234</v>
      </c>
      <c r="E38" s="8">
        <v>2210</v>
      </c>
      <c r="F38" s="37">
        <v>700</v>
      </c>
      <c r="G38" s="10" t="s">
        <v>489</v>
      </c>
      <c r="H38" s="10" t="s">
        <v>226</v>
      </c>
      <c r="I38" s="30" t="s">
        <v>231</v>
      </c>
    </row>
    <row r="39" spans="1:9" ht="147.75" customHeight="1">
      <c r="A39" s="10"/>
      <c r="B39" s="10"/>
      <c r="C39" s="6" t="s">
        <v>237</v>
      </c>
      <c r="D39" s="6" t="s">
        <v>236</v>
      </c>
      <c r="E39" s="8">
        <v>2210</v>
      </c>
      <c r="F39" s="37">
        <v>1560</v>
      </c>
      <c r="G39" s="10" t="s">
        <v>489</v>
      </c>
      <c r="H39" s="10" t="s">
        <v>226</v>
      </c>
      <c r="I39" s="30" t="s">
        <v>231</v>
      </c>
    </row>
    <row r="40" spans="1:9" ht="144" customHeight="1">
      <c r="A40" s="10"/>
      <c r="B40" s="10"/>
      <c r="C40" s="6" t="s">
        <v>77</v>
      </c>
      <c r="D40" s="6" t="s">
        <v>78</v>
      </c>
      <c r="E40" s="8">
        <v>2210</v>
      </c>
      <c r="F40" s="37">
        <f>9380-1970</f>
        <v>7410</v>
      </c>
      <c r="G40" s="10" t="s">
        <v>489</v>
      </c>
      <c r="H40" s="10" t="s">
        <v>66</v>
      </c>
      <c r="I40" s="30" t="s">
        <v>206</v>
      </c>
    </row>
    <row r="41" spans="1:9" ht="138.75" customHeight="1">
      <c r="A41" s="10"/>
      <c r="B41" s="10"/>
      <c r="C41" s="6" t="s">
        <v>79</v>
      </c>
      <c r="D41" s="6" t="s">
        <v>80</v>
      </c>
      <c r="E41" s="8">
        <v>2210</v>
      </c>
      <c r="F41" s="37">
        <f>56620+1970</f>
        <v>58590</v>
      </c>
      <c r="G41" s="10" t="s">
        <v>543</v>
      </c>
      <c r="H41" s="10" t="s">
        <v>66</v>
      </c>
      <c r="I41" s="30" t="s">
        <v>207</v>
      </c>
    </row>
    <row r="42" spans="1:9" ht="145.5" customHeight="1">
      <c r="A42" s="10"/>
      <c r="B42" s="10"/>
      <c r="C42" s="6" t="s">
        <v>482</v>
      </c>
      <c r="D42" s="6" t="s">
        <v>81</v>
      </c>
      <c r="E42" s="8">
        <v>2210</v>
      </c>
      <c r="F42" s="37">
        <f>33100-84</f>
        <v>33016</v>
      </c>
      <c r="G42" s="10" t="s">
        <v>543</v>
      </c>
      <c r="H42" s="10" t="s">
        <v>66</v>
      </c>
      <c r="I42" s="30" t="s">
        <v>378</v>
      </c>
    </row>
    <row r="43" spans="1:9" ht="142.5" customHeight="1">
      <c r="A43" s="10"/>
      <c r="B43" s="10"/>
      <c r="C43" s="6" t="s">
        <v>68</v>
      </c>
      <c r="D43" s="6" t="s">
        <v>82</v>
      </c>
      <c r="E43" s="8">
        <v>2210</v>
      </c>
      <c r="F43" s="37">
        <f>11900+84</f>
        <v>11984</v>
      </c>
      <c r="G43" s="10" t="s">
        <v>543</v>
      </c>
      <c r="H43" s="10" t="s">
        <v>66</v>
      </c>
      <c r="I43" s="30" t="s">
        <v>379</v>
      </c>
    </row>
    <row r="44" spans="1:9" ht="124.5" customHeight="1">
      <c r="A44" s="10"/>
      <c r="B44" s="10"/>
      <c r="C44" s="6" t="s">
        <v>20</v>
      </c>
      <c r="D44" s="6" t="s">
        <v>246</v>
      </c>
      <c r="E44" s="8">
        <v>2210</v>
      </c>
      <c r="F44" s="37">
        <v>2475</v>
      </c>
      <c r="G44" s="10" t="s">
        <v>489</v>
      </c>
      <c r="H44" s="10" t="s">
        <v>247</v>
      </c>
      <c r="I44" s="30" t="s">
        <v>248</v>
      </c>
    </row>
    <row r="45" spans="1:9" ht="124.5" customHeight="1">
      <c r="A45" s="10"/>
      <c r="B45" s="10"/>
      <c r="C45" s="6" t="s">
        <v>250</v>
      </c>
      <c r="D45" s="6" t="s">
        <v>249</v>
      </c>
      <c r="E45" s="8">
        <v>2210</v>
      </c>
      <c r="F45" s="37">
        <v>2788.08</v>
      </c>
      <c r="G45" s="10" t="s">
        <v>489</v>
      </c>
      <c r="H45" s="10" t="s">
        <v>247</v>
      </c>
      <c r="I45" s="30" t="s">
        <v>248</v>
      </c>
    </row>
    <row r="46" spans="1:9" ht="124.5" customHeight="1">
      <c r="A46" s="10"/>
      <c r="B46" s="10"/>
      <c r="C46" s="6" t="s">
        <v>295</v>
      </c>
      <c r="D46" s="6" t="s">
        <v>195</v>
      </c>
      <c r="E46" s="8">
        <v>2210</v>
      </c>
      <c r="F46" s="37">
        <v>830.4</v>
      </c>
      <c r="G46" s="10" t="s">
        <v>489</v>
      </c>
      <c r="H46" s="10" t="s">
        <v>284</v>
      </c>
      <c r="I46" s="30" t="s">
        <v>296</v>
      </c>
    </row>
    <row r="47" spans="1:9" ht="124.5" customHeight="1">
      <c r="A47" s="10"/>
      <c r="B47" s="10"/>
      <c r="C47" s="6" t="s">
        <v>298</v>
      </c>
      <c r="D47" s="6" t="s">
        <v>297</v>
      </c>
      <c r="E47" s="8">
        <v>2210</v>
      </c>
      <c r="F47" s="37">
        <v>4245</v>
      </c>
      <c r="G47" s="10" t="s">
        <v>489</v>
      </c>
      <c r="H47" s="10" t="s">
        <v>284</v>
      </c>
      <c r="I47" s="30" t="s">
        <v>296</v>
      </c>
    </row>
    <row r="48" spans="1:9" ht="50.25" customHeight="1">
      <c r="A48" s="10"/>
      <c r="B48" s="10"/>
      <c r="C48" s="6" t="s">
        <v>86</v>
      </c>
      <c r="D48" s="6" t="s">
        <v>87</v>
      </c>
      <c r="E48" s="8">
        <v>2210</v>
      </c>
      <c r="F48" s="37">
        <v>2170</v>
      </c>
      <c r="G48" s="10" t="s">
        <v>489</v>
      </c>
      <c r="H48" s="10" t="s">
        <v>66</v>
      </c>
      <c r="I48" s="30" t="s">
        <v>88</v>
      </c>
    </row>
    <row r="49" spans="1:9" ht="83.25" customHeight="1">
      <c r="A49" s="10"/>
      <c r="B49" s="10"/>
      <c r="C49" s="6" t="s">
        <v>89</v>
      </c>
      <c r="D49" s="6" t="s">
        <v>90</v>
      </c>
      <c r="E49" s="8">
        <v>2210</v>
      </c>
      <c r="F49" s="37">
        <f>196715-71</f>
        <v>196644</v>
      </c>
      <c r="G49" s="10" t="s">
        <v>543</v>
      </c>
      <c r="H49" s="10" t="s">
        <v>66</v>
      </c>
      <c r="I49" s="30" t="s">
        <v>239</v>
      </c>
    </row>
    <row r="50" spans="1:9" ht="49.5" customHeight="1">
      <c r="A50" s="10"/>
      <c r="B50" s="10"/>
      <c r="C50" s="6" t="s">
        <v>482</v>
      </c>
      <c r="D50" s="6" t="s">
        <v>81</v>
      </c>
      <c r="E50" s="8">
        <v>2210</v>
      </c>
      <c r="F50" s="37">
        <v>30000</v>
      </c>
      <c r="G50" s="10" t="s">
        <v>543</v>
      </c>
      <c r="H50" s="10" t="s">
        <v>66</v>
      </c>
      <c r="I50" s="30" t="s">
        <v>91</v>
      </c>
    </row>
    <row r="51" spans="1:9" ht="71.25" customHeight="1">
      <c r="A51" s="10"/>
      <c r="B51" s="10"/>
      <c r="C51" s="6" t="s">
        <v>68</v>
      </c>
      <c r="D51" s="6" t="s">
        <v>82</v>
      </c>
      <c r="E51" s="8">
        <v>2210</v>
      </c>
      <c r="F51" s="37">
        <v>38380</v>
      </c>
      <c r="G51" s="10" t="s">
        <v>543</v>
      </c>
      <c r="H51" s="10" t="s">
        <v>66</v>
      </c>
      <c r="I51" s="30" t="s">
        <v>92</v>
      </c>
    </row>
    <row r="52" spans="1:9" ht="72" customHeight="1">
      <c r="A52" s="10"/>
      <c r="B52" s="10"/>
      <c r="C52" s="6" t="s">
        <v>68</v>
      </c>
      <c r="D52" s="6" t="s">
        <v>82</v>
      </c>
      <c r="E52" s="8">
        <v>2210</v>
      </c>
      <c r="F52" s="37">
        <v>25663.2</v>
      </c>
      <c r="G52" s="10" t="s">
        <v>543</v>
      </c>
      <c r="H52" s="10" t="s">
        <v>277</v>
      </c>
      <c r="I52" s="30" t="s">
        <v>292</v>
      </c>
    </row>
    <row r="53" spans="1:9" ht="81.75" customHeight="1">
      <c r="A53" s="10"/>
      <c r="B53" s="10"/>
      <c r="C53" s="6" t="s">
        <v>544</v>
      </c>
      <c r="D53" s="6" t="s">
        <v>93</v>
      </c>
      <c r="E53" s="8">
        <v>2210</v>
      </c>
      <c r="F53" s="37">
        <v>15000</v>
      </c>
      <c r="G53" s="10" t="s">
        <v>489</v>
      </c>
      <c r="H53" s="10" t="s">
        <v>66</v>
      </c>
      <c r="I53" s="30" t="s">
        <v>88</v>
      </c>
    </row>
    <row r="54" spans="1:9" ht="65.25" customHeight="1">
      <c r="A54" s="10"/>
      <c r="B54" s="10"/>
      <c r="C54" s="6" t="s">
        <v>493</v>
      </c>
      <c r="D54" s="6" t="s">
        <v>94</v>
      </c>
      <c r="E54" s="8">
        <v>2210</v>
      </c>
      <c r="F54" s="37">
        <v>14905</v>
      </c>
      <c r="G54" s="10" t="s">
        <v>489</v>
      </c>
      <c r="H54" s="10" t="s">
        <v>66</v>
      </c>
      <c r="I54" s="30" t="s">
        <v>88</v>
      </c>
    </row>
    <row r="55" spans="1:9" ht="50.25" customHeight="1">
      <c r="A55" s="10"/>
      <c r="B55" s="10"/>
      <c r="C55" s="6" t="s">
        <v>491</v>
      </c>
      <c r="D55" s="6" t="s">
        <v>121</v>
      </c>
      <c r="E55" s="8">
        <v>2210</v>
      </c>
      <c r="F55" s="37">
        <v>5000</v>
      </c>
      <c r="G55" s="10" t="s">
        <v>489</v>
      </c>
      <c r="H55" s="10" t="s">
        <v>66</v>
      </c>
      <c r="I55" s="30" t="s">
        <v>88</v>
      </c>
    </row>
    <row r="56" spans="1:9" ht="47.25">
      <c r="A56" s="10"/>
      <c r="B56" s="10"/>
      <c r="C56" s="6" t="s">
        <v>122</v>
      </c>
      <c r="D56" s="6" t="s">
        <v>123</v>
      </c>
      <c r="E56" s="8">
        <v>2210</v>
      </c>
      <c r="F56" s="37">
        <v>5800</v>
      </c>
      <c r="G56" s="10" t="s">
        <v>489</v>
      </c>
      <c r="H56" s="10" t="s">
        <v>66</v>
      </c>
      <c r="I56" s="30" t="s">
        <v>88</v>
      </c>
    </row>
    <row r="57" spans="1:9" ht="63.75" customHeight="1">
      <c r="A57" s="10"/>
      <c r="B57" s="10"/>
      <c r="C57" s="6" t="s">
        <v>124</v>
      </c>
      <c r="D57" s="6" t="s">
        <v>125</v>
      </c>
      <c r="E57" s="8">
        <v>2210</v>
      </c>
      <c r="F57" s="37">
        <f>21000-1950</f>
        <v>19050</v>
      </c>
      <c r="G57" s="10" t="s">
        <v>489</v>
      </c>
      <c r="H57" s="10" t="s">
        <v>66</v>
      </c>
      <c r="I57" s="30" t="s">
        <v>209</v>
      </c>
    </row>
    <row r="58" spans="1:9" ht="62.25" customHeight="1">
      <c r="A58" s="10"/>
      <c r="B58" s="10"/>
      <c r="C58" s="6" t="s">
        <v>126</v>
      </c>
      <c r="D58" s="6" t="s">
        <v>127</v>
      </c>
      <c r="E58" s="8">
        <v>2210</v>
      </c>
      <c r="F58" s="37">
        <f>5000-37</f>
        <v>4963</v>
      </c>
      <c r="G58" s="10" t="s">
        <v>489</v>
      </c>
      <c r="H58" s="10" t="s">
        <v>66</v>
      </c>
      <c r="I58" s="30" t="s">
        <v>239</v>
      </c>
    </row>
    <row r="59" spans="1:9" ht="57" customHeight="1">
      <c r="A59" s="10"/>
      <c r="B59" s="10"/>
      <c r="C59" s="6" t="s">
        <v>128</v>
      </c>
      <c r="D59" s="6" t="s">
        <v>129</v>
      </c>
      <c r="E59" s="8">
        <v>2210</v>
      </c>
      <c r="F59" s="37">
        <v>35000</v>
      </c>
      <c r="G59" s="10" t="s">
        <v>543</v>
      </c>
      <c r="H59" s="10" t="s">
        <v>66</v>
      </c>
      <c r="I59" s="30" t="s">
        <v>92</v>
      </c>
    </row>
    <row r="60" spans="1:9" ht="58.5" customHeight="1">
      <c r="A60" s="10"/>
      <c r="B60" s="10"/>
      <c r="C60" s="6" t="s">
        <v>130</v>
      </c>
      <c r="D60" s="6" t="s">
        <v>131</v>
      </c>
      <c r="E60" s="8">
        <v>2210</v>
      </c>
      <c r="F60" s="37">
        <v>1365</v>
      </c>
      <c r="G60" s="10" t="s">
        <v>489</v>
      </c>
      <c r="H60" s="10" t="s">
        <v>66</v>
      </c>
      <c r="I60" s="30" t="s">
        <v>88</v>
      </c>
    </row>
    <row r="61" spans="1:9" ht="58.5" customHeight="1">
      <c r="A61" s="10"/>
      <c r="B61" s="10"/>
      <c r="C61" s="6" t="s">
        <v>491</v>
      </c>
      <c r="D61" s="6" t="s">
        <v>132</v>
      </c>
      <c r="E61" s="8">
        <v>2210</v>
      </c>
      <c r="F61" s="37">
        <v>231</v>
      </c>
      <c r="G61" s="10" t="s">
        <v>489</v>
      </c>
      <c r="H61" s="10" t="s">
        <v>66</v>
      </c>
      <c r="I61" s="30" t="s">
        <v>88</v>
      </c>
    </row>
    <row r="62" spans="1:13" ht="114.75" customHeight="1">
      <c r="A62" s="10"/>
      <c r="B62" s="10"/>
      <c r="C62" s="6" t="s">
        <v>133</v>
      </c>
      <c r="D62" s="6" t="s">
        <v>134</v>
      </c>
      <c r="E62" s="8">
        <v>2210</v>
      </c>
      <c r="F62" s="37">
        <v>9131</v>
      </c>
      <c r="G62" s="10" t="s">
        <v>489</v>
      </c>
      <c r="H62" s="10" t="s">
        <v>66</v>
      </c>
      <c r="I62" s="30" t="s">
        <v>88</v>
      </c>
      <c r="M62" s="4" t="s">
        <v>541</v>
      </c>
    </row>
    <row r="63" spans="1:9" ht="51" customHeight="1">
      <c r="A63" s="10"/>
      <c r="B63" s="10"/>
      <c r="C63" s="6" t="s">
        <v>135</v>
      </c>
      <c r="D63" s="6" t="s">
        <v>136</v>
      </c>
      <c r="E63" s="8">
        <v>2210</v>
      </c>
      <c r="F63" s="37">
        <v>2445</v>
      </c>
      <c r="G63" s="10" t="s">
        <v>489</v>
      </c>
      <c r="H63" s="10" t="s">
        <v>66</v>
      </c>
      <c r="I63" s="30" t="s">
        <v>88</v>
      </c>
    </row>
    <row r="64" spans="1:9" ht="69.75" customHeight="1">
      <c r="A64" s="10"/>
      <c r="B64" s="10"/>
      <c r="C64" s="6" t="s">
        <v>137</v>
      </c>
      <c r="D64" s="6" t="s">
        <v>138</v>
      </c>
      <c r="E64" s="8">
        <v>2210</v>
      </c>
      <c r="F64" s="37">
        <v>11998</v>
      </c>
      <c r="G64" s="10" t="s">
        <v>489</v>
      </c>
      <c r="H64" s="10" t="s">
        <v>66</v>
      </c>
      <c r="I64" s="30" t="s">
        <v>88</v>
      </c>
    </row>
    <row r="65" spans="1:9" ht="52.5" customHeight="1">
      <c r="A65" s="10"/>
      <c r="B65" s="10"/>
      <c r="C65" s="6" t="s">
        <v>139</v>
      </c>
      <c r="D65" s="6" t="s">
        <v>140</v>
      </c>
      <c r="E65" s="8">
        <v>2210</v>
      </c>
      <c r="F65" s="37">
        <v>11626</v>
      </c>
      <c r="G65" s="10" t="s">
        <v>489</v>
      </c>
      <c r="H65" s="10" t="s">
        <v>66</v>
      </c>
      <c r="I65" s="30" t="s">
        <v>88</v>
      </c>
    </row>
    <row r="66" spans="1:9" ht="66" customHeight="1">
      <c r="A66" s="10"/>
      <c r="B66" s="10"/>
      <c r="C66" s="6" t="s">
        <v>141</v>
      </c>
      <c r="D66" s="6" t="s">
        <v>556</v>
      </c>
      <c r="E66" s="8">
        <v>2210</v>
      </c>
      <c r="F66" s="37">
        <v>10848</v>
      </c>
      <c r="G66" s="10" t="s">
        <v>489</v>
      </c>
      <c r="H66" s="10" t="s">
        <v>66</v>
      </c>
      <c r="I66" s="30" t="s">
        <v>88</v>
      </c>
    </row>
    <row r="67" spans="1:9" ht="70.5" customHeight="1">
      <c r="A67" s="10"/>
      <c r="B67" s="10"/>
      <c r="C67" s="6" t="s">
        <v>142</v>
      </c>
      <c r="D67" s="17" t="s">
        <v>143</v>
      </c>
      <c r="E67" s="28">
        <v>2210</v>
      </c>
      <c r="F67" s="38">
        <v>8648</v>
      </c>
      <c r="G67" s="10" t="s">
        <v>489</v>
      </c>
      <c r="H67" s="10" t="s">
        <v>66</v>
      </c>
      <c r="I67" s="30" t="s">
        <v>88</v>
      </c>
    </row>
    <row r="68" spans="1:9" ht="52.5" customHeight="1">
      <c r="A68" s="10"/>
      <c r="B68" s="10"/>
      <c r="C68" s="6" t="s">
        <v>144</v>
      </c>
      <c r="D68" s="6" t="s">
        <v>145</v>
      </c>
      <c r="E68" s="8">
        <v>2210</v>
      </c>
      <c r="F68" s="37">
        <v>3650</v>
      </c>
      <c r="G68" s="10" t="s">
        <v>543</v>
      </c>
      <c r="H68" s="10" t="s">
        <v>66</v>
      </c>
      <c r="I68" s="30" t="s">
        <v>92</v>
      </c>
    </row>
    <row r="69" spans="1:9" ht="52.5" customHeight="1">
      <c r="A69" s="10"/>
      <c r="B69" s="10"/>
      <c r="C69" s="6" t="s">
        <v>146</v>
      </c>
      <c r="D69" s="6" t="s">
        <v>147</v>
      </c>
      <c r="E69" s="8">
        <v>2210</v>
      </c>
      <c r="F69" s="37">
        <v>6588</v>
      </c>
      <c r="G69" s="10" t="s">
        <v>489</v>
      </c>
      <c r="H69" s="10" t="s">
        <v>66</v>
      </c>
      <c r="I69" s="30" t="s">
        <v>88</v>
      </c>
    </row>
    <row r="70" spans="1:9" ht="73.5" customHeight="1">
      <c r="A70" s="10"/>
      <c r="B70" s="10"/>
      <c r="C70" s="6" t="s">
        <v>148</v>
      </c>
      <c r="D70" s="6" t="s">
        <v>149</v>
      </c>
      <c r="E70" s="8">
        <v>2210</v>
      </c>
      <c r="F70" s="37">
        <f>12000-2714.18</f>
        <v>9285.82</v>
      </c>
      <c r="G70" s="10" t="s">
        <v>489</v>
      </c>
      <c r="H70" s="10" t="s">
        <v>66</v>
      </c>
      <c r="I70" s="30" t="s">
        <v>209</v>
      </c>
    </row>
    <row r="71" spans="1:9" ht="65.25" customHeight="1">
      <c r="A71" s="10"/>
      <c r="B71" s="10"/>
      <c r="C71" s="6" t="s">
        <v>150</v>
      </c>
      <c r="D71" s="6" t="s">
        <v>151</v>
      </c>
      <c r="E71" s="8">
        <v>2210</v>
      </c>
      <c r="F71" s="37">
        <f>50000.11-9852.78</f>
        <v>40147.33</v>
      </c>
      <c r="G71" s="10" t="s">
        <v>543</v>
      </c>
      <c r="H71" s="10" t="s">
        <v>66</v>
      </c>
      <c r="I71" s="30" t="s">
        <v>245</v>
      </c>
    </row>
    <row r="72" spans="1:9" ht="59.25" customHeight="1">
      <c r="A72" s="10"/>
      <c r="B72" s="10"/>
      <c r="C72" s="6" t="s">
        <v>253</v>
      </c>
      <c r="D72" s="6" t="s">
        <v>251</v>
      </c>
      <c r="E72" s="8">
        <v>2210</v>
      </c>
      <c r="F72" s="37">
        <v>1573</v>
      </c>
      <c r="G72" s="10" t="s">
        <v>489</v>
      </c>
      <c r="H72" s="10" t="s">
        <v>247</v>
      </c>
      <c r="I72" s="30" t="s">
        <v>252</v>
      </c>
    </row>
    <row r="73" spans="1:9" ht="63" customHeight="1">
      <c r="A73" s="10"/>
      <c r="B73" s="10"/>
      <c r="C73" s="6" t="s">
        <v>255</v>
      </c>
      <c r="D73" s="6" t="s">
        <v>254</v>
      </c>
      <c r="E73" s="8">
        <v>2210</v>
      </c>
      <c r="F73" s="37">
        <v>1469.7</v>
      </c>
      <c r="G73" s="10" t="s">
        <v>489</v>
      </c>
      <c r="H73" s="10" t="s">
        <v>247</v>
      </c>
      <c r="I73" s="30" t="s">
        <v>252</v>
      </c>
    </row>
    <row r="74" spans="1:9" ht="59.25" customHeight="1">
      <c r="A74" s="10"/>
      <c r="B74" s="10"/>
      <c r="C74" s="6" t="s">
        <v>256</v>
      </c>
      <c r="D74" s="6" t="s">
        <v>192</v>
      </c>
      <c r="E74" s="8">
        <v>2210</v>
      </c>
      <c r="F74" s="37">
        <v>6810.08</v>
      </c>
      <c r="G74" s="10" t="s">
        <v>489</v>
      </c>
      <c r="H74" s="10" t="s">
        <v>247</v>
      </c>
      <c r="I74" s="30" t="s">
        <v>252</v>
      </c>
    </row>
    <row r="75" spans="1:9" ht="57" customHeight="1">
      <c r="A75" s="10"/>
      <c r="B75" s="10"/>
      <c r="C75" s="35" t="s">
        <v>22</v>
      </c>
      <c r="D75" s="10" t="s">
        <v>21</v>
      </c>
      <c r="E75" s="28">
        <v>2210</v>
      </c>
      <c r="F75" s="31">
        <v>840</v>
      </c>
      <c r="G75" s="10" t="s">
        <v>489</v>
      </c>
      <c r="H75" s="10" t="s">
        <v>190</v>
      </c>
      <c r="I75" s="10" t="s">
        <v>210</v>
      </c>
    </row>
    <row r="76" spans="1:9" ht="57" customHeight="1">
      <c r="A76" s="10"/>
      <c r="B76" s="10"/>
      <c r="C76" s="39" t="s">
        <v>193</v>
      </c>
      <c r="D76" s="7" t="s">
        <v>192</v>
      </c>
      <c r="E76" s="8">
        <v>2210</v>
      </c>
      <c r="F76" s="9">
        <v>1780</v>
      </c>
      <c r="G76" s="10" t="s">
        <v>489</v>
      </c>
      <c r="H76" s="10" t="s">
        <v>190</v>
      </c>
      <c r="I76" s="10" t="s">
        <v>210</v>
      </c>
    </row>
    <row r="77" spans="1:9" ht="114.75" customHeight="1">
      <c r="A77" s="10"/>
      <c r="B77" s="10"/>
      <c r="C77" s="39" t="s">
        <v>221</v>
      </c>
      <c r="D77" s="7" t="s">
        <v>194</v>
      </c>
      <c r="E77" s="8">
        <v>2210</v>
      </c>
      <c r="F77" s="9">
        <v>2000</v>
      </c>
      <c r="G77" s="10" t="s">
        <v>489</v>
      </c>
      <c r="H77" s="10" t="s">
        <v>190</v>
      </c>
      <c r="I77" s="10" t="s">
        <v>211</v>
      </c>
    </row>
    <row r="78" spans="1:9" ht="72.75" customHeight="1">
      <c r="A78" s="10"/>
      <c r="B78" s="10"/>
      <c r="C78" s="6" t="s">
        <v>196</v>
      </c>
      <c r="D78" s="7" t="s">
        <v>195</v>
      </c>
      <c r="E78" s="8">
        <v>2210</v>
      </c>
      <c r="F78" s="9">
        <f>714.18+0.3</f>
        <v>714.4799999999999</v>
      </c>
      <c r="G78" s="10" t="s">
        <v>489</v>
      </c>
      <c r="H78" s="10" t="s">
        <v>190</v>
      </c>
      <c r="I78" s="10" t="s">
        <v>241</v>
      </c>
    </row>
    <row r="79" spans="1:9" ht="56.25" customHeight="1">
      <c r="A79" s="10"/>
      <c r="B79" s="10"/>
      <c r="C79" s="6" t="s">
        <v>205</v>
      </c>
      <c r="D79" s="7" t="s">
        <v>197</v>
      </c>
      <c r="E79" s="8">
        <v>2210</v>
      </c>
      <c r="F79" s="9">
        <v>600</v>
      </c>
      <c r="G79" s="10" t="s">
        <v>489</v>
      </c>
      <c r="H79" s="10" t="s">
        <v>190</v>
      </c>
      <c r="I79" s="10" t="s">
        <v>210</v>
      </c>
    </row>
    <row r="80" spans="1:9" ht="56.25" customHeight="1">
      <c r="A80" s="10"/>
      <c r="B80" s="10"/>
      <c r="C80" s="6" t="s">
        <v>199</v>
      </c>
      <c r="D80" s="7" t="s">
        <v>198</v>
      </c>
      <c r="E80" s="8">
        <v>2210</v>
      </c>
      <c r="F80" s="9">
        <v>1350</v>
      </c>
      <c r="G80" s="10" t="s">
        <v>489</v>
      </c>
      <c r="H80" s="10" t="s">
        <v>190</v>
      </c>
      <c r="I80" s="10" t="s">
        <v>210</v>
      </c>
    </row>
    <row r="81" spans="1:9" ht="196.5" customHeight="1">
      <c r="A81" s="10"/>
      <c r="B81" s="10"/>
      <c r="C81" s="6" t="s">
        <v>68</v>
      </c>
      <c r="D81" s="7" t="s">
        <v>270</v>
      </c>
      <c r="E81" s="8">
        <v>2210</v>
      </c>
      <c r="F81" s="9">
        <v>20000</v>
      </c>
      <c r="G81" s="10" t="s">
        <v>543</v>
      </c>
      <c r="H81" s="10" t="s">
        <v>247</v>
      </c>
      <c r="I81" s="10" t="s">
        <v>271</v>
      </c>
    </row>
    <row r="82" spans="1:9" ht="213.75" customHeight="1">
      <c r="A82" s="10"/>
      <c r="B82" s="10"/>
      <c r="C82" s="6" t="s">
        <v>273</v>
      </c>
      <c r="D82" s="7" t="s">
        <v>272</v>
      </c>
      <c r="E82" s="8">
        <v>2210</v>
      </c>
      <c r="F82" s="9">
        <v>0</v>
      </c>
      <c r="G82" s="10" t="s">
        <v>489</v>
      </c>
      <c r="H82" s="10" t="s">
        <v>247</v>
      </c>
      <c r="I82" s="10" t="s">
        <v>299</v>
      </c>
    </row>
    <row r="83" spans="1:9" ht="207.75" customHeight="1">
      <c r="A83" s="10"/>
      <c r="B83" s="10"/>
      <c r="C83" s="17" t="s">
        <v>275</v>
      </c>
      <c r="D83" s="10" t="s">
        <v>274</v>
      </c>
      <c r="E83" s="28">
        <v>2210</v>
      </c>
      <c r="F83" s="31">
        <f>10750+12000</f>
        <v>22750</v>
      </c>
      <c r="G83" s="10" t="s">
        <v>489</v>
      </c>
      <c r="H83" s="10" t="s">
        <v>247</v>
      </c>
      <c r="I83" s="10" t="s">
        <v>299</v>
      </c>
    </row>
    <row r="84" spans="1:9" ht="145.5" customHeight="1">
      <c r="A84" s="10"/>
      <c r="B84" s="10"/>
      <c r="C84" s="17" t="s">
        <v>521</v>
      </c>
      <c r="D84" s="10" t="s">
        <v>327</v>
      </c>
      <c r="E84" s="28">
        <v>2210</v>
      </c>
      <c r="F84" s="31">
        <v>1455</v>
      </c>
      <c r="G84" s="10" t="s">
        <v>543</v>
      </c>
      <c r="H84" s="10" t="s">
        <v>321</v>
      </c>
      <c r="I84" s="40" t="s">
        <v>328</v>
      </c>
    </row>
    <row r="85" spans="1:9" ht="141" customHeight="1">
      <c r="A85" s="10"/>
      <c r="B85" s="10"/>
      <c r="C85" s="35" t="s">
        <v>492</v>
      </c>
      <c r="D85" s="10" t="s">
        <v>329</v>
      </c>
      <c r="E85" s="28">
        <v>2210</v>
      </c>
      <c r="F85" s="31">
        <v>375</v>
      </c>
      <c r="G85" s="10" t="s">
        <v>543</v>
      </c>
      <c r="H85" s="10" t="s">
        <v>321</v>
      </c>
      <c r="I85" s="40" t="s">
        <v>328</v>
      </c>
    </row>
    <row r="86" spans="1:9" ht="141" customHeight="1">
      <c r="A86" s="10"/>
      <c r="B86" s="10"/>
      <c r="C86" s="35" t="s">
        <v>237</v>
      </c>
      <c r="D86" s="10" t="s">
        <v>262</v>
      </c>
      <c r="E86" s="28">
        <v>2210</v>
      </c>
      <c r="F86" s="31">
        <v>570</v>
      </c>
      <c r="G86" s="10" t="s">
        <v>489</v>
      </c>
      <c r="H86" s="10" t="s">
        <v>321</v>
      </c>
      <c r="I86" s="40" t="s">
        <v>328</v>
      </c>
    </row>
    <row r="87" spans="1:9" ht="141" customHeight="1">
      <c r="A87" s="10"/>
      <c r="B87" s="10"/>
      <c r="C87" s="17" t="s">
        <v>68</v>
      </c>
      <c r="D87" s="10" t="s">
        <v>330</v>
      </c>
      <c r="E87" s="28">
        <v>2210</v>
      </c>
      <c r="F87" s="31">
        <v>7786</v>
      </c>
      <c r="G87" s="10" t="s">
        <v>543</v>
      </c>
      <c r="H87" s="10" t="s">
        <v>321</v>
      </c>
      <c r="I87" s="40" t="s">
        <v>328</v>
      </c>
    </row>
    <row r="88" spans="1:9" ht="141" customHeight="1">
      <c r="A88" s="10"/>
      <c r="B88" s="10"/>
      <c r="C88" s="17" t="s">
        <v>332</v>
      </c>
      <c r="D88" s="10" t="s">
        <v>331</v>
      </c>
      <c r="E88" s="28">
        <v>2210</v>
      </c>
      <c r="F88" s="31">
        <v>2814</v>
      </c>
      <c r="G88" s="10" t="s">
        <v>543</v>
      </c>
      <c r="H88" s="10" t="s">
        <v>321</v>
      </c>
      <c r="I88" s="40" t="s">
        <v>328</v>
      </c>
    </row>
    <row r="89" spans="1:9" ht="141" customHeight="1">
      <c r="A89" s="10"/>
      <c r="B89" s="10"/>
      <c r="C89" s="17" t="s">
        <v>333</v>
      </c>
      <c r="D89" s="10" t="s">
        <v>249</v>
      </c>
      <c r="E89" s="28">
        <v>2210</v>
      </c>
      <c r="F89" s="31">
        <v>5100</v>
      </c>
      <c r="G89" s="10" t="s">
        <v>489</v>
      </c>
      <c r="H89" s="10" t="s">
        <v>321</v>
      </c>
      <c r="I89" s="40" t="s">
        <v>328</v>
      </c>
    </row>
    <row r="90" spans="1:9" ht="165" customHeight="1">
      <c r="A90" s="10"/>
      <c r="B90" s="10"/>
      <c r="C90" s="17" t="s">
        <v>369</v>
      </c>
      <c r="D90" s="10" t="s">
        <v>334</v>
      </c>
      <c r="E90" s="28">
        <v>2210</v>
      </c>
      <c r="F90" s="31">
        <f>11900-4312</f>
        <v>7588</v>
      </c>
      <c r="G90" s="10" t="s">
        <v>489</v>
      </c>
      <c r="H90" s="10" t="s">
        <v>321</v>
      </c>
      <c r="I90" s="40" t="s">
        <v>367</v>
      </c>
    </row>
    <row r="91" spans="1:9" ht="165.75" customHeight="1">
      <c r="A91" s="10"/>
      <c r="B91" s="10"/>
      <c r="C91" s="17" t="s">
        <v>139</v>
      </c>
      <c r="D91" s="10" t="s">
        <v>335</v>
      </c>
      <c r="E91" s="28">
        <v>2210</v>
      </c>
      <c r="F91" s="31">
        <f>10000+4312</f>
        <v>14312</v>
      </c>
      <c r="G91" s="10" t="s">
        <v>489</v>
      </c>
      <c r="H91" s="10" t="s">
        <v>321</v>
      </c>
      <c r="I91" s="40" t="s">
        <v>368</v>
      </c>
    </row>
    <row r="92" spans="1:9" ht="222" customHeight="1">
      <c r="A92" s="10"/>
      <c r="B92" s="10"/>
      <c r="C92" s="6" t="s">
        <v>336</v>
      </c>
      <c r="D92" s="7" t="s">
        <v>192</v>
      </c>
      <c r="E92" s="8">
        <v>2210</v>
      </c>
      <c r="F92" s="9">
        <v>13436</v>
      </c>
      <c r="G92" s="10" t="s">
        <v>489</v>
      </c>
      <c r="H92" s="10" t="s">
        <v>321</v>
      </c>
      <c r="I92" s="11" t="s">
        <v>337</v>
      </c>
    </row>
    <row r="93" spans="1:9" ht="221.25" customHeight="1">
      <c r="A93" s="10"/>
      <c r="B93" s="10"/>
      <c r="C93" s="6" t="s">
        <v>338</v>
      </c>
      <c r="D93" s="7" t="s">
        <v>339</v>
      </c>
      <c r="E93" s="8">
        <v>2210</v>
      </c>
      <c r="F93" s="9">
        <v>1280</v>
      </c>
      <c r="G93" s="10" t="s">
        <v>489</v>
      </c>
      <c r="H93" s="10" t="s">
        <v>321</v>
      </c>
      <c r="I93" s="11" t="s">
        <v>337</v>
      </c>
    </row>
    <row r="94" spans="1:9" ht="221.25" customHeight="1">
      <c r="A94" s="10"/>
      <c r="B94" s="10"/>
      <c r="C94" s="6" t="s">
        <v>341</v>
      </c>
      <c r="D94" s="7" t="s">
        <v>340</v>
      </c>
      <c r="E94" s="8">
        <v>2210</v>
      </c>
      <c r="F94" s="9">
        <v>2500</v>
      </c>
      <c r="G94" s="10" t="s">
        <v>489</v>
      </c>
      <c r="H94" s="10" t="s">
        <v>321</v>
      </c>
      <c r="I94" s="11" t="s">
        <v>337</v>
      </c>
    </row>
    <row r="95" spans="1:9" ht="221.25" customHeight="1">
      <c r="A95" s="10"/>
      <c r="B95" s="10"/>
      <c r="C95" s="6" t="s">
        <v>342</v>
      </c>
      <c r="D95" s="7" t="s">
        <v>380</v>
      </c>
      <c r="E95" s="8">
        <v>2210</v>
      </c>
      <c r="F95" s="9">
        <v>2784</v>
      </c>
      <c r="G95" s="10" t="s">
        <v>489</v>
      </c>
      <c r="H95" s="10" t="s">
        <v>321</v>
      </c>
      <c r="I95" s="11" t="s">
        <v>337</v>
      </c>
    </row>
    <row r="96" spans="1:9" ht="201" customHeight="1">
      <c r="A96" s="10"/>
      <c r="B96" s="10"/>
      <c r="C96" s="6" t="s">
        <v>381</v>
      </c>
      <c r="D96" s="7" t="s">
        <v>382</v>
      </c>
      <c r="E96" s="8">
        <v>2210</v>
      </c>
      <c r="F96" s="9">
        <v>17540</v>
      </c>
      <c r="G96" s="7" t="s">
        <v>543</v>
      </c>
      <c r="H96" s="7" t="s">
        <v>371</v>
      </c>
      <c r="I96" s="41" t="s">
        <v>383</v>
      </c>
    </row>
    <row r="97" spans="1:9" ht="201" customHeight="1">
      <c r="A97" s="10"/>
      <c r="B97" s="10"/>
      <c r="C97" s="6" t="s">
        <v>384</v>
      </c>
      <c r="D97" s="7" t="s">
        <v>385</v>
      </c>
      <c r="E97" s="8">
        <v>2210</v>
      </c>
      <c r="F97" s="9">
        <v>2460</v>
      </c>
      <c r="G97" s="7" t="s">
        <v>543</v>
      </c>
      <c r="H97" s="7" t="s">
        <v>371</v>
      </c>
      <c r="I97" s="41" t="s">
        <v>383</v>
      </c>
    </row>
    <row r="98" spans="1:9" ht="169.5" customHeight="1">
      <c r="A98" s="10"/>
      <c r="B98" s="10"/>
      <c r="C98" s="6" t="s">
        <v>384</v>
      </c>
      <c r="D98" s="7" t="s">
        <v>385</v>
      </c>
      <c r="E98" s="8">
        <v>2210</v>
      </c>
      <c r="F98" s="9">
        <v>485</v>
      </c>
      <c r="G98" s="7" t="s">
        <v>543</v>
      </c>
      <c r="H98" s="7" t="s">
        <v>371</v>
      </c>
      <c r="I98" s="41" t="s">
        <v>389</v>
      </c>
    </row>
    <row r="99" spans="1:9" ht="161.25" customHeight="1" thickBot="1">
      <c r="A99" s="10"/>
      <c r="B99" s="10"/>
      <c r="C99" s="6" t="s">
        <v>68</v>
      </c>
      <c r="D99" s="7" t="s">
        <v>386</v>
      </c>
      <c r="E99" s="8">
        <v>2210</v>
      </c>
      <c r="F99" s="9">
        <v>4100</v>
      </c>
      <c r="G99" s="7" t="s">
        <v>543</v>
      </c>
      <c r="H99" s="7" t="s">
        <v>371</v>
      </c>
      <c r="I99" s="41" t="s">
        <v>389</v>
      </c>
    </row>
    <row r="100" spans="1:9" ht="169.5" customHeight="1">
      <c r="A100" s="42"/>
      <c r="B100" s="42"/>
      <c r="C100" s="43" t="s">
        <v>387</v>
      </c>
      <c r="D100" s="44" t="s">
        <v>388</v>
      </c>
      <c r="E100" s="45">
        <v>2210</v>
      </c>
      <c r="F100" s="46">
        <v>25415</v>
      </c>
      <c r="G100" s="7" t="s">
        <v>543</v>
      </c>
      <c r="H100" s="7" t="s">
        <v>371</v>
      </c>
      <c r="I100" s="41" t="s">
        <v>389</v>
      </c>
    </row>
    <row r="101" spans="1:9" ht="230.25" customHeight="1">
      <c r="A101" s="10"/>
      <c r="B101" s="10"/>
      <c r="C101" s="47" t="s">
        <v>387</v>
      </c>
      <c r="D101" s="48" t="s">
        <v>388</v>
      </c>
      <c r="E101" s="28">
        <v>2210</v>
      </c>
      <c r="F101" s="31">
        <v>585</v>
      </c>
      <c r="G101" s="7" t="s">
        <v>543</v>
      </c>
      <c r="H101" s="7" t="s">
        <v>371</v>
      </c>
      <c r="I101" s="41" t="s">
        <v>390</v>
      </c>
    </row>
    <row r="102" spans="1:9" ht="242.25" customHeight="1">
      <c r="A102" s="7"/>
      <c r="B102" s="7"/>
      <c r="C102" s="6" t="s">
        <v>68</v>
      </c>
      <c r="D102" s="7" t="s">
        <v>386</v>
      </c>
      <c r="E102" s="8">
        <v>2210</v>
      </c>
      <c r="F102" s="9">
        <v>9415</v>
      </c>
      <c r="G102" s="7" t="s">
        <v>543</v>
      </c>
      <c r="H102" s="7" t="s">
        <v>371</v>
      </c>
      <c r="I102" s="41" t="s">
        <v>391</v>
      </c>
    </row>
    <row r="103" spans="1:9" ht="63" customHeight="1">
      <c r="A103" s="7"/>
      <c r="B103" s="7"/>
      <c r="C103" s="6" t="s">
        <v>95</v>
      </c>
      <c r="D103" s="7" t="s">
        <v>96</v>
      </c>
      <c r="E103" s="8">
        <v>2210</v>
      </c>
      <c r="F103" s="9">
        <v>4000</v>
      </c>
      <c r="G103" s="10" t="s">
        <v>489</v>
      </c>
      <c r="H103" s="7" t="s">
        <v>97</v>
      </c>
      <c r="I103" s="49" t="s">
        <v>98</v>
      </c>
    </row>
    <row r="104" spans="1:9" ht="116.25" customHeight="1">
      <c r="A104" s="7"/>
      <c r="B104" s="7"/>
      <c r="C104" s="6" t="s">
        <v>446</v>
      </c>
      <c r="D104" s="7" t="s">
        <v>99</v>
      </c>
      <c r="E104" s="8">
        <v>2210</v>
      </c>
      <c r="F104" s="9">
        <v>9984</v>
      </c>
      <c r="G104" s="7" t="s">
        <v>543</v>
      </c>
      <c r="H104" s="7" t="s">
        <v>97</v>
      </c>
      <c r="I104" s="49" t="s">
        <v>100</v>
      </c>
    </row>
    <row r="105" spans="1:9" ht="69" customHeight="1">
      <c r="A105" s="7"/>
      <c r="B105" s="7"/>
      <c r="C105" s="6" t="s">
        <v>101</v>
      </c>
      <c r="D105" s="7" t="s">
        <v>102</v>
      </c>
      <c r="E105" s="8">
        <v>2210</v>
      </c>
      <c r="F105" s="9">
        <v>2300</v>
      </c>
      <c r="G105" s="7" t="s">
        <v>543</v>
      </c>
      <c r="H105" s="7" t="s">
        <v>97</v>
      </c>
      <c r="I105" s="49" t="s">
        <v>103</v>
      </c>
    </row>
    <row r="106" spans="1:9" ht="73.5" customHeight="1">
      <c r="A106" s="7"/>
      <c r="B106" s="7"/>
      <c r="C106" s="6" t="s">
        <v>104</v>
      </c>
      <c r="D106" s="7" t="s">
        <v>105</v>
      </c>
      <c r="E106" s="8">
        <v>2210</v>
      </c>
      <c r="F106" s="9">
        <v>6000</v>
      </c>
      <c r="G106" s="10" t="s">
        <v>489</v>
      </c>
      <c r="H106" s="7" t="s">
        <v>97</v>
      </c>
      <c r="I106" s="49" t="s">
        <v>98</v>
      </c>
    </row>
    <row r="107" spans="1:9" ht="78.75" customHeight="1">
      <c r="A107" s="7"/>
      <c r="B107" s="7"/>
      <c r="C107" s="6" t="s">
        <v>106</v>
      </c>
      <c r="D107" s="7" t="s">
        <v>105</v>
      </c>
      <c r="E107" s="8">
        <v>2210</v>
      </c>
      <c r="F107" s="9">
        <v>1392</v>
      </c>
      <c r="G107" s="10" t="s">
        <v>489</v>
      </c>
      <c r="H107" s="7" t="s">
        <v>97</v>
      </c>
      <c r="I107" s="49" t="s">
        <v>98</v>
      </c>
    </row>
    <row r="108" spans="1:9" ht="77.25" customHeight="1">
      <c r="A108" s="7"/>
      <c r="B108" s="7"/>
      <c r="C108" s="6" t="s">
        <v>255</v>
      </c>
      <c r="D108" s="7" t="s">
        <v>107</v>
      </c>
      <c r="E108" s="8">
        <v>2210</v>
      </c>
      <c r="F108" s="9">
        <v>3499.14</v>
      </c>
      <c r="G108" s="10" t="s">
        <v>489</v>
      </c>
      <c r="H108" s="7" t="s">
        <v>97</v>
      </c>
      <c r="I108" s="49" t="s">
        <v>98</v>
      </c>
    </row>
    <row r="109" spans="1:9" ht="72" customHeight="1">
      <c r="A109" s="7"/>
      <c r="B109" s="7"/>
      <c r="C109" s="17" t="s">
        <v>108</v>
      </c>
      <c r="D109" s="17" t="s">
        <v>109</v>
      </c>
      <c r="E109" s="28">
        <v>2210</v>
      </c>
      <c r="F109" s="31">
        <v>2999.86</v>
      </c>
      <c r="G109" s="10" t="s">
        <v>489</v>
      </c>
      <c r="H109" s="7" t="s">
        <v>97</v>
      </c>
      <c r="I109" s="49" t="s">
        <v>98</v>
      </c>
    </row>
    <row r="110" spans="1:9" ht="32.25" customHeight="1">
      <c r="A110" s="7"/>
      <c r="B110" s="7"/>
      <c r="C110" s="50" t="s">
        <v>442</v>
      </c>
      <c r="D110" s="51"/>
      <c r="E110" s="7"/>
      <c r="F110" s="52">
        <f>SUM(F5:F109)</f>
        <v>1817581.31</v>
      </c>
      <c r="G110" s="53"/>
      <c r="H110" s="49"/>
      <c r="I110" s="54"/>
    </row>
    <row r="111" spans="1:9" ht="30.75" customHeight="1">
      <c r="A111" s="55"/>
      <c r="B111" s="55"/>
      <c r="C111" s="56" t="s">
        <v>479</v>
      </c>
      <c r="D111" s="55"/>
      <c r="E111" s="57">
        <v>2220</v>
      </c>
      <c r="F111" s="58"/>
      <c r="G111" s="10"/>
      <c r="H111" s="59"/>
      <c r="I111" s="57"/>
    </row>
    <row r="112" spans="1:9" ht="67.5" customHeight="1">
      <c r="A112" s="55"/>
      <c r="B112" s="55"/>
      <c r="C112" s="17" t="s">
        <v>524</v>
      </c>
      <c r="D112" s="60" t="s">
        <v>560</v>
      </c>
      <c r="E112" s="28">
        <v>2220</v>
      </c>
      <c r="F112" s="61">
        <f>29660.4+11898.6</f>
        <v>41559</v>
      </c>
      <c r="G112" s="10" t="s">
        <v>489</v>
      </c>
      <c r="H112" s="10" t="s">
        <v>35</v>
      </c>
      <c r="I112" s="30" t="s">
        <v>282</v>
      </c>
    </row>
    <row r="113" spans="1:9" ht="85.5" customHeight="1">
      <c r="A113" s="55"/>
      <c r="B113" s="55"/>
      <c r="C113" s="59" t="s">
        <v>29</v>
      </c>
      <c r="D113" s="34" t="s">
        <v>561</v>
      </c>
      <c r="E113" s="28">
        <v>2220</v>
      </c>
      <c r="F113" s="62">
        <v>20774</v>
      </c>
      <c r="G113" s="10" t="s">
        <v>543</v>
      </c>
      <c r="H113" s="10" t="s">
        <v>30</v>
      </c>
      <c r="I113" s="10" t="s">
        <v>278</v>
      </c>
    </row>
    <row r="114" spans="1:9" ht="80.25" customHeight="1">
      <c r="A114" s="55"/>
      <c r="B114" s="55"/>
      <c r="C114" s="59" t="s">
        <v>528</v>
      </c>
      <c r="D114" s="34" t="s">
        <v>562</v>
      </c>
      <c r="E114" s="28">
        <v>2220</v>
      </c>
      <c r="F114" s="63">
        <v>169995.16</v>
      </c>
      <c r="G114" s="10" t="s">
        <v>543</v>
      </c>
      <c r="H114" s="10" t="s">
        <v>30</v>
      </c>
      <c r="I114" s="10" t="s">
        <v>278</v>
      </c>
    </row>
    <row r="115" spans="1:9" ht="69.75" customHeight="1">
      <c r="A115" s="55"/>
      <c r="B115" s="55"/>
      <c r="C115" s="59" t="s">
        <v>494</v>
      </c>
      <c r="D115" s="34" t="s">
        <v>563</v>
      </c>
      <c r="E115" s="28">
        <v>2220</v>
      </c>
      <c r="F115" s="64">
        <f>198635+260.14</f>
        <v>198895.14</v>
      </c>
      <c r="G115" s="10" t="s">
        <v>543</v>
      </c>
      <c r="H115" s="10" t="s">
        <v>30</v>
      </c>
      <c r="I115" s="10" t="s">
        <v>279</v>
      </c>
    </row>
    <row r="116" spans="1:9" ht="87.75" customHeight="1">
      <c r="A116" s="55"/>
      <c r="B116" s="55"/>
      <c r="C116" s="59" t="s">
        <v>494</v>
      </c>
      <c r="D116" s="34" t="s">
        <v>563</v>
      </c>
      <c r="E116" s="28">
        <v>2220</v>
      </c>
      <c r="F116" s="64">
        <f>5000-124.46</f>
        <v>4875.54</v>
      </c>
      <c r="G116" s="10" t="s">
        <v>543</v>
      </c>
      <c r="H116" s="10" t="s">
        <v>283</v>
      </c>
      <c r="I116" s="10" t="s">
        <v>355</v>
      </c>
    </row>
    <row r="117" spans="1:9" ht="54.75" customHeight="1">
      <c r="A117" s="55"/>
      <c r="B117" s="55"/>
      <c r="C117" s="59" t="s">
        <v>495</v>
      </c>
      <c r="D117" s="34" t="s">
        <v>565</v>
      </c>
      <c r="E117" s="28">
        <v>2220</v>
      </c>
      <c r="F117" s="63">
        <v>187101.4</v>
      </c>
      <c r="G117" s="10" t="s">
        <v>543</v>
      </c>
      <c r="H117" s="10" t="s">
        <v>30</v>
      </c>
      <c r="I117" s="10" t="s">
        <v>278</v>
      </c>
    </row>
    <row r="118" spans="1:9" ht="51" customHeight="1">
      <c r="A118" s="55"/>
      <c r="B118" s="55"/>
      <c r="C118" s="59" t="s">
        <v>525</v>
      </c>
      <c r="D118" s="34" t="s">
        <v>566</v>
      </c>
      <c r="E118" s="28">
        <v>2220</v>
      </c>
      <c r="F118" s="65">
        <v>198998.4</v>
      </c>
      <c r="G118" s="10" t="s">
        <v>543</v>
      </c>
      <c r="H118" s="10" t="s">
        <v>30</v>
      </c>
      <c r="I118" s="10" t="s">
        <v>278</v>
      </c>
    </row>
    <row r="119" spans="1:9" ht="60" customHeight="1">
      <c r="A119" s="55"/>
      <c r="B119" s="55"/>
      <c r="C119" s="59" t="s">
        <v>34</v>
      </c>
      <c r="D119" s="10" t="s">
        <v>0</v>
      </c>
      <c r="E119" s="28">
        <v>2220</v>
      </c>
      <c r="F119" s="66">
        <v>24998.9</v>
      </c>
      <c r="G119" s="10" t="s">
        <v>489</v>
      </c>
      <c r="H119" s="10" t="s">
        <v>30</v>
      </c>
      <c r="I119" s="10" t="s">
        <v>279</v>
      </c>
    </row>
    <row r="120" spans="1:9" ht="66.75" customHeight="1">
      <c r="A120" s="55"/>
      <c r="B120" s="55"/>
      <c r="C120" s="59" t="s">
        <v>526</v>
      </c>
      <c r="D120" s="10" t="s">
        <v>447</v>
      </c>
      <c r="E120" s="28">
        <v>2220</v>
      </c>
      <c r="F120" s="63">
        <f>52000-9765</f>
        <v>42235</v>
      </c>
      <c r="G120" s="10" t="s">
        <v>543</v>
      </c>
      <c r="H120" s="10" t="s">
        <v>30</v>
      </c>
      <c r="I120" s="10" t="s">
        <v>352</v>
      </c>
    </row>
    <row r="121" spans="1:9" ht="110.25" customHeight="1">
      <c r="A121" s="55"/>
      <c r="B121" s="55"/>
      <c r="C121" s="59" t="s">
        <v>449</v>
      </c>
      <c r="D121" s="10" t="s">
        <v>448</v>
      </c>
      <c r="E121" s="28">
        <v>2220</v>
      </c>
      <c r="F121" s="63">
        <f>35000-0.7</f>
        <v>34999.3</v>
      </c>
      <c r="G121" s="10" t="s">
        <v>489</v>
      </c>
      <c r="H121" s="10" t="s">
        <v>30</v>
      </c>
      <c r="I121" s="10" t="s">
        <v>570</v>
      </c>
    </row>
    <row r="122" spans="1:9" ht="54" customHeight="1">
      <c r="A122" s="55"/>
      <c r="B122" s="55"/>
      <c r="C122" s="17" t="s">
        <v>527</v>
      </c>
      <c r="D122" s="10" t="s">
        <v>1</v>
      </c>
      <c r="E122" s="28">
        <v>2220</v>
      </c>
      <c r="F122" s="67">
        <v>179990</v>
      </c>
      <c r="G122" s="10" t="s">
        <v>543</v>
      </c>
      <c r="H122" s="10" t="s">
        <v>30</v>
      </c>
      <c r="I122" s="10" t="s">
        <v>279</v>
      </c>
    </row>
    <row r="123" spans="1:9" ht="144.75" customHeight="1">
      <c r="A123" s="55"/>
      <c r="B123" s="55"/>
      <c r="C123" s="17" t="s">
        <v>451</v>
      </c>
      <c r="D123" s="10" t="s">
        <v>450</v>
      </c>
      <c r="E123" s="28">
        <v>2220</v>
      </c>
      <c r="F123" s="63">
        <v>146464.9</v>
      </c>
      <c r="G123" s="10" t="s">
        <v>543</v>
      </c>
      <c r="H123" s="10" t="s">
        <v>36</v>
      </c>
      <c r="I123" s="68" t="s">
        <v>37</v>
      </c>
    </row>
    <row r="124" spans="1:9" ht="83.25" customHeight="1">
      <c r="A124" s="55"/>
      <c r="B124" s="55"/>
      <c r="C124" s="17" t="s">
        <v>309</v>
      </c>
      <c r="D124" s="10" t="s">
        <v>450</v>
      </c>
      <c r="E124" s="28">
        <v>2220</v>
      </c>
      <c r="F124" s="63">
        <f>88300-58</f>
        <v>88242</v>
      </c>
      <c r="G124" s="10" t="s">
        <v>543</v>
      </c>
      <c r="H124" s="10" t="s">
        <v>284</v>
      </c>
      <c r="I124" s="68" t="s">
        <v>350</v>
      </c>
    </row>
    <row r="125" spans="1:9" ht="84.75" customHeight="1">
      <c r="A125" s="55"/>
      <c r="B125" s="55"/>
      <c r="C125" s="17" t="s">
        <v>542</v>
      </c>
      <c r="D125" s="10" t="s">
        <v>2</v>
      </c>
      <c r="E125" s="28">
        <v>2220</v>
      </c>
      <c r="F125" s="69">
        <v>79987.5</v>
      </c>
      <c r="G125" s="10" t="s">
        <v>543</v>
      </c>
      <c r="H125" s="10" t="s">
        <v>30</v>
      </c>
      <c r="I125" s="70" t="s">
        <v>281</v>
      </c>
    </row>
    <row r="126" spans="1:9" ht="66" customHeight="1">
      <c r="A126" s="55"/>
      <c r="B126" s="55"/>
      <c r="C126" s="17" t="s">
        <v>437</v>
      </c>
      <c r="D126" s="10" t="s">
        <v>438</v>
      </c>
      <c r="E126" s="28">
        <v>2220</v>
      </c>
      <c r="F126" s="63">
        <v>9998</v>
      </c>
      <c r="G126" s="10" t="s">
        <v>489</v>
      </c>
      <c r="H126" s="10" t="s">
        <v>30</v>
      </c>
      <c r="I126" s="70" t="s">
        <v>278</v>
      </c>
    </row>
    <row r="127" spans="1:9" ht="98.25" customHeight="1">
      <c r="A127" s="55"/>
      <c r="B127" s="55"/>
      <c r="C127" s="17" t="s">
        <v>439</v>
      </c>
      <c r="D127" s="10" t="s">
        <v>440</v>
      </c>
      <c r="E127" s="28">
        <v>2220</v>
      </c>
      <c r="F127" s="63">
        <v>1620</v>
      </c>
      <c r="G127" s="10" t="s">
        <v>543</v>
      </c>
      <c r="H127" s="10" t="s">
        <v>30</v>
      </c>
      <c r="I127" s="70" t="s">
        <v>351</v>
      </c>
    </row>
    <row r="128" spans="1:9" ht="98.25" customHeight="1">
      <c r="A128" s="55"/>
      <c r="B128" s="55"/>
      <c r="C128" s="71" t="s">
        <v>219</v>
      </c>
      <c r="D128" s="10" t="s">
        <v>440</v>
      </c>
      <c r="E128" s="28">
        <v>2220</v>
      </c>
      <c r="F128" s="63">
        <v>96427.5</v>
      </c>
      <c r="G128" s="10" t="s">
        <v>543</v>
      </c>
      <c r="H128" s="10" t="s">
        <v>30</v>
      </c>
      <c r="I128" s="70" t="s">
        <v>352</v>
      </c>
    </row>
    <row r="129" spans="1:9" ht="64.5" customHeight="1">
      <c r="A129" s="55"/>
      <c r="B129" s="55"/>
      <c r="C129" s="17" t="s">
        <v>60</v>
      </c>
      <c r="D129" s="10" t="s">
        <v>61</v>
      </c>
      <c r="E129" s="28">
        <v>2220</v>
      </c>
      <c r="F129" s="63">
        <v>38573.5</v>
      </c>
      <c r="G129" s="10" t="s">
        <v>489</v>
      </c>
      <c r="H129" s="10" t="s">
        <v>62</v>
      </c>
      <c r="I129" s="70" t="s">
        <v>280</v>
      </c>
    </row>
    <row r="130" spans="1:9" ht="64.5" customHeight="1">
      <c r="A130" s="55"/>
      <c r="B130" s="55"/>
      <c r="C130" s="17" t="s">
        <v>63</v>
      </c>
      <c r="D130" s="10" t="s">
        <v>64</v>
      </c>
      <c r="E130" s="28">
        <v>2220</v>
      </c>
      <c r="F130" s="63">
        <v>11078.4</v>
      </c>
      <c r="G130" s="10" t="s">
        <v>489</v>
      </c>
      <c r="H130" s="10" t="s">
        <v>62</v>
      </c>
      <c r="I130" s="70" t="s">
        <v>280</v>
      </c>
    </row>
    <row r="131" spans="1:9" ht="96.75" customHeight="1">
      <c r="A131" s="55"/>
      <c r="B131" s="55"/>
      <c r="C131" s="17" t="s">
        <v>286</v>
      </c>
      <c r="D131" s="10" t="s">
        <v>285</v>
      </c>
      <c r="E131" s="28">
        <v>2220</v>
      </c>
      <c r="F131" s="65">
        <f>750-57.7</f>
        <v>692.3</v>
      </c>
      <c r="G131" s="10" t="s">
        <v>489</v>
      </c>
      <c r="H131" s="10" t="s">
        <v>284</v>
      </c>
      <c r="I131" s="68" t="s">
        <v>356</v>
      </c>
    </row>
    <row r="132" spans="1:9" ht="85.5" customHeight="1">
      <c r="A132" s="55"/>
      <c r="B132" s="55"/>
      <c r="C132" s="17" t="s">
        <v>288</v>
      </c>
      <c r="D132" s="10" t="s">
        <v>287</v>
      </c>
      <c r="E132" s="28">
        <v>2220</v>
      </c>
      <c r="F132" s="65">
        <f>4000-160</f>
        <v>3840</v>
      </c>
      <c r="G132" s="10" t="s">
        <v>489</v>
      </c>
      <c r="H132" s="10" t="s">
        <v>284</v>
      </c>
      <c r="I132" s="70" t="s">
        <v>353</v>
      </c>
    </row>
    <row r="133" spans="1:9" ht="81.75" customHeight="1">
      <c r="A133" s="55"/>
      <c r="B133" s="55"/>
      <c r="C133" s="17" t="s">
        <v>495</v>
      </c>
      <c r="D133" s="10" t="s">
        <v>289</v>
      </c>
      <c r="E133" s="28">
        <v>2220</v>
      </c>
      <c r="F133" s="65">
        <f>180450-30024.34</f>
        <v>150425.66</v>
      </c>
      <c r="G133" s="10" t="s">
        <v>543</v>
      </c>
      <c r="H133" s="10" t="s">
        <v>284</v>
      </c>
      <c r="I133" s="70" t="s">
        <v>353</v>
      </c>
    </row>
    <row r="134" spans="1:9" ht="93" customHeight="1">
      <c r="A134" s="55"/>
      <c r="B134" s="55"/>
      <c r="C134" s="17" t="s">
        <v>293</v>
      </c>
      <c r="D134" s="10" t="s">
        <v>290</v>
      </c>
      <c r="E134" s="28">
        <v>2220</v>
      </c>
      <c r="F134" s="65">
        <f>9989.9-29</f>
        <v>9960.9</v>
      </c>
      <c r="G134" s="10" t="s">
        <v>489</v>
      </c>
      <c r="H134" s="10" t="s">
        <v>284</v>
      </c>
      <c r="I134" s="70" t="s">
        <v>353</v>
      </c>
    </row>
    <row r="135" spans="1:9" ht="79.5" customHeight="1">
      <c r="A135" s="55"/>
      <c r="B135" s="55"/>
      <c r="C135" s="17" t="s">
        <v>301</v>
      </c>
      <c r="D135" s="10" t="s">
        <v>254</v>
      </c>
      <c r="E135" s="28">
        <v>2220</v>
      </c>
      <c r="F135" s="65">
        <v>1470</v>
      </c>
      <c r="G135" s="10" t="s">
        <v>489</v>
      </c>
      <c r="H135" s="10" t="s">
        <v>284</v>
      </c>
      <c r="I135" s="70" t="s">
        <v>300</v>
      </c>
    </row>
    <row r="136" spans="1:9" ht="79.5" customHeight="1">
      <c r="A136" s="55"/>
      <c r="B136" s="55"/>
      <c r="C136" s="17" t="s">
        <v>303</v>
      </c>
      <c r="D136" s="10" t="s">
        <v>302</v>
      </c>
      <c r="E136" s="28">
        <v>2220</v>
      </c>
      <c r="F136" s="65">
        <f>2000-0.8</f>
        <v>1999.2</v>
      </c>
      <c r="G136" s="10" t="s">
        <v>489</v>
      </c>
      <c r="H136" s="10" t="s">
        <v>284</v>
      </c>
      <c r="I136" s="70" t="s">
        <v>354</v>
      </c>
    </row>
    <row r="137" spans="1:9" ht="79.5" customHeight="1">
      <c r="A137" s="55"/>
      <c r="B137" s="55"/>
      <c r="C137" s="17" t="s">
        <v>542</v>
      </c>
      <c r="D137" s="10" t="s">
        <v>357</v>
      </c>
      <c r="E137" s="28">
        <v>2220</v>
      </c>
      <c r="F137" s="65">
        <v>84000</v>
      </c>
      <c r="G137" s="10" t="s">
        <v>543</v>
      </c>
      <c r="H137" s="10" t="s">
        <v>321</v>
      </c>
      <c r="I137" s="70" t="s">
        <v>351</v>
      </c>
    </row>
    <row r="138" spans="1:9" ht="84.75" customHeight="1">
      <c r="A138" s="55"/>
      <c r="B138" s="55"/>
      <c r="C138" s="17" t="s">
        <v>359</v>
      </c>
      <c r="D138" s="10" t="s">
        <v>358</v>
      </c>
      <c r="E138" s="28">
        <v>2220</v>
      </c>
      <c r="F138" s="65">
        <f>154339.2-1.7</f>
        <v>154337.5</v>
      </c>
      <c r="G138" s="10" t="s">
        <v>543</v>
      </c>
      <c r="H138" s="10" t="s">
        <v>321</v>
      </c>
      <c r="I138" s="70" t="s">
        <v>569</v>
      </c>
    </row>
    <row r="139" spans="1:9" ht="109.5" customHeight="1">
      <c r="A139" s="55"/>
      <c r="B139" s="55"/>
      <c r="C139" s="17" t="s">
        <v>370</v>
      </c>
      <c r="D139" s="10" t="s">
        <v>573</v>
      </c>
      <c r="E139" s="28">
        <v>2220</v>
      </c>
      <c r="F139" s="65">
        <f>6685.36-1085.36</f>
        <v>5600</v>
      </c>
      <c r="G139" s="10" t="s">
        <v>543</v>
      </c>
      <c r="H139" s="10" t="s">
        <v>371</v>
      </c>
      <c r="I139" s="70" t="s">
        <v>571</v>
      </c>
    </row>
    <row r="140" spans="1:9" ht="96" customHeight="1">
      <c r="A140" s="55"/>
      <c r="B140" s="55"/>
      <c r="C140" s="17" t="s">
        <v>574</v>
      </c>
      <c r="D140" s="10" t="s">
        <v>572</v>
      </c>
      <c r="E140" s="28">
        <v>2220</v>
      </c>
      <c r="F140" s="65">
        <v>3192.76</v>
      </c>
      <c r="G140" s="10" t="s">
        <v>543</v>
      </c>
      <c r="H140" s="10" t="s">
        <v>112</v>
      </c>
      <c r="I140" s="70" t="s">
        <v>575</v>
      </c>
    </row>
    <row r="141" spans="1:9" ht="15.75">
      <c r="A141" s="55"/>
      <c r="B141" s="55"/>
      <c r="C141" s="56" t="s">
        <v>467</v>
      </c>
      <c r="D141" s="55"/>
      <c r="E141" s="10"/>
      <c r="F141" s="72">
        <f>SUM(F112:F140)</f>
        <v>1992331.9599999997</v>
      </c>
      <c r="G141" s="10"/>
      <c r="H141" s="59"/>
      <c r="I141" s="57"/>
    </row>
    <row r="142" spans="1:9" ht="36" customHeight="1">
      <c r="A142" s="55"/>
      <c r="B142" s="55"/>
      <c r="C142" s="56" t="s">
        <v>480</v>
      </c>
      <c r="D142" s="55"/>
      <c r="E142" s="57">
        <v>2240</v>
      </c>
      <c r="F142" s="72"/>
      <c r="G142" s="10"/>
      <c r="H142" s="59"/>
      <c r="I142" s="57"/>
    </row>
    <row r="143" spans="1:9" ht="114" customHeight="1">
      <c r="A143" s="55"/>
      <c r="B143" s="55"/>
      <c r="C143" s="17" t="s">
        <v>484</v>
      </c>
      <c r="D143" s="10" t="s">
        <v>3</v>
      </c>
      <c r="E143" s="10">
        <v>2240</v>
      </c>
      <c r="F143" s="73">
        <v>14520</v>
      </c>
      <c r="G143" s="10" t="s">
        <v>489</v>
      </c>
      <c r="H143" s="10" t="s">
        <v>38</v>
      </c>
      <c r="I143" s="10"/>
    </row>
    <row r="144" spans="1:9" ht="67.5" customHeight="1">
      <c r="A144" s="55"/>
      <c r="B144" s="55"/>
      <c r="C144" s="17" t="s">
        <v>518</v>
      </c>
      <c r="D144" s="10" t="s">
        <v>452</v>
      </c>
      <c r="E144" s="10">
        <v>2240</v>
      </c>
      <c r="F144" s="31">
        <f>850-2.2</f>
        <v>847.8</v>
      </c>
      <c r="G144" s="10" t="s">
        <v>489</v>
      </c>
      <c r="H144" s="10" t="s">
        <v>38</v>
      </c>
      <c r="I144" s="10" t="s">
        <v>372</v>
      </c>
    </row>
    <row r="145" spans="1:9" ht="67.5" customHeight="1">
      <c r="A145" s="55"/>
      <c r="B145" s="55"/>
      <c r="C145" s="17" t="s">
        <v>518</v>
      </c>
      <c r="D145" s="10" t="s">
        <v>452</v>
      </c>
      <c r="E145" s="10">
        <v>2240</v>
      </c>
      <c r="F145" s="31">
        <f>1350+180</f>
        <v>1530</v>
      </c>
      <c r="G145" s="10" t="s">
        <v>489</v>
      </c>
      <c r="H145" s="10" t="s">
        <v>308</v>
      </c>
      <c r="I145" s="10" t="s">
        <v>586</v>
      </c>
    </row>
    <row r="146" spans="1:9" ht="78.75" customHeight="1">
      <c r="A146" s="55"/>
      <c r="B146" s="55"/>
      <c r="C146" s="74" t="s">
        <v>483</v>
      </c>
      <c r="D146" s="10" t="s">
        <v>453</v>
      </c>
      <c r="E146" s="10">
        <v>2240</v>
      </c>
      <c r="F146" s="75">
        <v>198000</v>
      </c>
      <c r="G146" s="10" t="s">
        <v>543</v>
      </c>
      <c r="H146" s="10" t="s">
        <v>38</v>
      </c>
      <c r="I146" s="10"/>
    </row>
    <row r="147" spans="1:9" ht="43.5" customHeight="1">
      <c r="A147" s="55"/>
      <c r="B147" s="55"/>
      <c r="C147" s="74" t="s">
        <v>485</v>
      </c>
      <c r="D147" s="10" t="s">
        <v>9</v>
      </c>
      <c r="E147" s="10">
        <v>2240</v>
      </c>
      <c r="F147" s="76">
        <f>20400-600</f>
        <v>19800</v>
      </c>
      <c r="G147" s="42" t="s">
        <v>489</v>
      </c>
      <c r="H147" s="10" t="s">
        <v>38</v>
      </c>
      <c r="I147" s="10" t="s">
        <v>372</v>
      </c>
    </row>
    <row r="148" spans="1:9" ht="82.5" customHeight="1">
      <c r="A148" s="55"/>
      <c r="B148" s="55"/>
      <c r="C148" s="74" t="s">
        <v>538</v>
      </c>
      <c r="D148" s="10" t="s">
        <v>410</v>
      </c>
      <c r="E148" s="10">
        <v>2240</v>
      </c>
      <c r="F148" s="75">
        <v>4000</v>
      </c>
      <c r="G148" s="10" t="s">
        <v>489</v>
      </c>
      <c r="H148" s="10" t="s">
        <v>38</v>
      </c>
      <c r="I148" s="10"/>
    </row>
    <row r="149" spans="1:9" ht="59.25" customHeight="1">
      <c r="A149" s="55"/>
      <c r="B149" s="55"/>
      <c r="C149" s="74" t="s">
        <v>486</v>
      </c>
      <c r="D149" s="10" t="s">
        <v>411</v>
      </c>
      <c r="E149" s="10">
        <v>2240</v>
      </c>
      <c r="F149" s="76">
        <f>33000+600</f>
        <v>33600</v>
      </c>
      <c r="G149" s="42" t="s">
        <v>489</v>
      </c>
      <c r="H149" s="10" t="s">
        <v>38</v>
      </c>
      <c r="I149" s="10" t="s">
        <v>575</v>
      </c>
    </row>
    <row r="150" spans="1:9" ht="102.75" customHeight="1">
      <c r="A150" s="55"/>
      <c r="B150" s="55"/>
      <c r="C150" s="74" t="s">
        <v>486</v>
      </c>
      <c r="D150" s="10" t="s">
        <v>411</v>
      </c>
      <c r="E150" s="10">
        <v>2240</v>
      </c>
      <c r="F150" s="76">
        <v>2688.12</v>
      </c>
      <c r="G150" s="42" t="s">
        <v>489</v>
      </c>
      <c r="H150" s="10" t="s">
        <v>321</v>
      </c>
      <c r="I150" s="10" t="s">
        <v>402</v>
      </c>
    </row>
    <row r="151" spans="1:9" ht="59.25" customHeight="1">
      <c r="A151" s="55"/>
      <c r="B151" s="55"/>
      <c r="C151" s="74" t="s">
        <v>500</v>
      </c>
      <c r="D151" s="10" t="s">
        <v>412</v>
      </c>
      <c r="E151" s="10">
        <v>2240</v>
      </c>
      <c r="F151" s="77">
        <f>6000+3000</f>
        <v>9000</v>
      </c>
      <c r="G151" s="10" t="s">
        <v>489</v>
      </c>
      <c r="H151" s="10" t="s">
        <v>38</v>
      </c>
      <c r="I151" s="10" t="s">
        <v>65</v>
      </c>
    </row>
    <row r="152" spans="1:9" ht="71.25" customHeight="1">
      <c r="A152" s="55"/>
      <c r="B152" s="55"/>
      <c r="C152" s="74" t="s">
        <v>500</v>
      </c>
      <c r="D152" s="10" t="s">
        <v>412</v>
      </c>
      <c r="E152" s="10">
        <v>2240</v>
      </c>
      <c r="F152" s="64">
        <f>497.43+400</f>
        <v>897.4300000000001</v>
      </c>
      <c r="G152" s="10" t="s">
        <v>489</v>
      </c>
      <c r="H152" s="10" t="s">
        <v>321</v>
      </c>
      <c r="I152" s="10" t="s">
        <v>362</v>
      </c>
    </row>
    <row r="153" spans="1:9" ht="80.25" customHeight="1">
      <c r="A153" s="55"/>
      <c r="B153" s="55"/>
      <c r="C153" s="74" t="s">
        <v>456</v>
      </c>
      <c r="D153" s="10" t="s">
        <v>457</v>
      </c>
      <c r="E153" s="10">
        <v>2240</v>
      </c>
      <c r="F153" s="76">
        <f>6000-1114.99-180</f>
        <v>4705.01</v>
      </c>
      <c r="G153" s="10" t="s">
        <v>543</v>
      </c>
      <c r="H153" s="10" t="s">
        <v>38</v>
      </c>
      <c r="I153" s="10" t="s">
        <v>575</v>
      </c>
    </row>
    <row r="154" spans="1:9" ht="92.25" customHeight="1">
      <c r="A154" s="55"/>
      <c r="B154" s="55"/>
      <c r="C154" s="74" t="s">
        <v>455</v>
      </c>
      <c r="D154" s="10" t="s">
        <v>10</v>
      </c>
      <c r="E154" s="10">
        <v>2240</v>
      </c>
      <c r="F154" s="78">
        <f>2500+1160-0.9</f>
        <v>3659.1</v>
      </c>
      <c r="G154" s="10" t="s">
        <v>489</v>
      </c>
      <c r="H154" s="10" t="s">
        <v>38</v>
      </c>
      <c r="I154" s="10" t="s">
        <v>374</v>
      </c>
    </row>
    <row r="155" spans="1:9" ht="92.25" customHeight="1">
      <c r="A155" s="55"/>
      <c r="B155" s="55"/>
      <c r="C155" s="74" t="s">
        <v>455</v>
      </c>
      <c r="D155" s="10" t="s">
        <v>10</v>
      </c>
      <c r="E155" s="10">
        <v>2240</v>
      </c>
      <c r="F155" s="78">
        <v>0</v>
      </c>
      <c r="G155" s="10" t="s">
        <v>489</v>
      </c>
      <c r="H155" s="10" t="s">
        <v>321</v>
      </c>
      <c r="I155" s="10" t="s">
        <v>399</v>
      </c>
    </row>
    <row r="156" spans="1:9" ht="115.5" customHeight="1">
      <c r="A156" s="55"/>
      <c r="B156" s="55"/>
      <c r="C156" s="74" t="s">
        <v>487</v>
      </c>
      <c r="D156" s="10" t="s">
        <v>454</v>
      </c>
      <c r="E156" s="10">
        <v>2240</v>
      </c>
      <c r="F156" s="75">
        <v>59388</v>
      </c>
      <c r="G156" s="42" t="s">
        <v>543</v>
      </c>
      <c r="H156" s="10" t="s">
        <v>38</v>
      </c>
      <c r="I156" s="10"/>
    </row>
    <row r="157" spans="1:9" ht="110.25" customHeight="1">
      <c r="A157" s="55"/>
      <c r="B157" s="55"/>
      <c r="C157" s="74" t="s">
        <v>488</v>
      </c>
      <c r="D157" s="10" t="s">
        <v>458</v>
      </c>
      <c r="E157" s="10">
        <v>2240</v>
      </c>
      <c r="F157" s="76">
        <f>100000-320.4</f>
        <v>99679.6</v>
      </c>
      <c r="G157" s="42" t="s">
        <v>543</v>
      </c>
      <c r="H157" s="10" t="s">
        <v>38</v>
      </c>
      <c r="I157" s="10" t="s">
        <v>372</v>
      </c>
    </row>
    <row r="158" spans="1:9" ht="49.5" customHeight="1">
      <c r="A158" s="55"/>
      <c r="B158" s="55"/>
      <c r="C158" s="74" t="s">
        <v>519</v>
      </c>
      <c r="D158" s="10" t="s">
        <v>413</v>
      </c>
      <c r="E158" s="10">
        <v>2240</v>
      </c>
      <c r="F158" s="64">
        <f>199900-1.2</f>
        <v>199898.8</v>
      </c>
      <c r="G158" s="10" t="s">
        <v>543</v>
      </c>
      <c r="H158" s="10" t="s">
        <v>38</v>
      </c>
      <c r="I158" s="10" t="s">
        <v>372</v>
      </c>
    </row>
    <row r="159" spans="1:9" ht="78.75" customHeight="1">
      <c r="A159" s="55"/>
      <c r="B159" s="55"/>
      <c r="C159" s="74" t="s">
        <v>459</v>
      </c>
      <c r="D159" s="10" t="s">
        <v>457</v>
      </c>
      <c r="E159" s="10">
        <v>2240</v>
      </c>
      <c r="F159" s="79">
        <v>70697.62</v>
      </c>
      <c r="G159" s="10" t="s">
        <v>543</v>
      </c>
      <c r="H159" s="10" t="s">
        <v>38</v>
      </c>
      <c r="I159" s="10"/>
    </row>
    <row r="160" spans="1:9" ht="52.5" customHeight="1">
      <c r="A160" s="55"/>
      <c r="B160" s="55"/>
      <c r="C160" s="74" t="s">
        <v>501</v>
      </c>
      <c r="D160" s="10" t="s">
        <v>414</v>
      </c>
      <c r="E160" s="10">
        <v>2240</v>
      </c>
      <c r="F160" s="75">
        <v>3500</v>
      </c>
      <c r="G160" s="10" t="s">
        <v>489</v>
      </c>
      <c r="H160" s="10" t="s">
        <v>38</v>
      </c>
      <c r="I160" s="10"/>
    </row>
    <row r="161" spans="1:9" ht="102" customHeight="1">
      <c r="A161" s="55"/>
      <c r="B161" s="55"/>
      <c r="C161" s="17" t="s">
        <v>12</v>
      </c>
      <c r="D161" s="10" t="s">
        <v>11</v>
      </c>
      <c r="E161" s="10">
        <v>2240</v>
      </c>
      <c r="F161" s="77">
        <v>9000</v>
      </c>
      <c r="G161" s="10" t="s">
        <v>489</v>
      </c>
      <c r="H161" s="10" t="s">
        <v>38</v>
      </c>
      <c r="I161" s="10"/>
    </row>
    <row r="162" spans="1:9" ht="78.75" customHeight="1">
      <c r="A162" s="55"/>
      <c r="B162" s="55"/>
      <c r="C162" s="17" t="s">
        <v>23</v>
      </c>
      <c r="D162" s="10" t="s">
        <v>415</v>
      </c>
      <c r="E162" s="10">
        <v>2240</v>
      </c>
      <c r="F162" s="77">
        <v>2000</v>
      </c>
      <c r="G162" s="10" t="s">
        <v>489</v>
      </c>
      <c r="H162" s="10" t="s">
        <v>38</v>
      </c>
      <c r="I162" s="10"/>
    </row>
    <row r="163" spans="1:9" ht="78.75" customHeight="1">
      <c r="A163" s="55"/>
      <c r="B163" s="55"/>
      <c r="C163" s="17" t="s">
        <v>153</v>
      </c>
      <c r="D163" s="10" t="s">
        <v>415</v>
      </c>
      <c r="E163" s="10">
        <v>2240</v>
      </c>
      <c r="F163" s="64">
        <f>14739.65-279.84</f>
        <v>14459.81</v>
      </c>
      <c r="G163" s="10" t="s">
        <v>543</v>
      </c>
      <c r="H163" s="10" t="s">
        <v>66</v>
      </c>
      <c r="I163" s="10" t="s">
        <v>578</v>
      </c>
    </row>
    <row r="164" spans="1:9" ht="78.75" customHeight="1">
      <c r="A164" s="55"/>
      <c r="B164" s="55"/>
      <c r="C164" s="17" t="s">
        <v>54</v>
      </c>
      <c r="D164" s="10" t="s">
        <v>415</v>
      </c>
      <c r="E164" s="10">
        <v>2240</v>
      </c>
      <c r="F164" s="64">
        <v>106.02</v>
      </c>
      <c r="G164" s="10" t="s">
        <v>489</v>
      </c>
      <c r="H164" s="10" t="s">
        <v>38</v>
      </c>
      <c r="I164" s="10" t="s">
        <v>53</v>
      </c>
    </row>
    <row r="165" spans="1:13" ht="123.75" customHeight="1">
      <c r="A165" s="55"/>
      <c r="B165" s="55"/>
      <c r="C165" s="17" t="s">
        <v>461</v>
      </c>
      <c r="D165" s="10" t="s">
        <v>460</v>
      </c>
      <c r="E165" s="10">
        <v>2240</v>
      </c>
      <c r="F165" s="64">
        <f>9893.98-4160-204.57</f>
        <v>5529.41</v>
      </c>
      <c r="G165" s="10" t="s">
        <v>489</v>
      </c>
      <c r="H165" s="10" t="s">
        <v>38</v>
      </c>
      <c r="I165" s="10" t="s">
        <v>577</v>
      </c>
      <c r="M165" s="4" t="s">
        <v>541</v>
      </c>
    </row>
    <row r="166" spans="1:14" ht="52.5" customHeight="1">
      <c r="A166" s="55"/>
      <c r="B166" s="55"/>
      <c r="C166" s="17" t="s">
        <v>502</v>
      </c>
      <c r="D166" s="10" t="s">
        <v>416</v>
      </c>
      <c r="E166" s="10">
        <v>2240</v>
      </c>
      <c r="F166" s="64">
        <v>7056</v>
      </c>
      <c r="G166" s="10" t="s">
        <v>489</v>
      </c>
      <c r="H166" s="10" t="s">
        <v>38</v>
      </c>
      <c r="I166" s="10"/>
      <c r="N166" s="4" t="s">
        <v>541</v>
      </c>
    </row>
    <row r="167" spans="1:9" ht="43.5" customHeight="1">
      <c r="A167" s="55"/>
      <c r="B167" s="55"/>
      <c r="C167" s="74" t="s">
        <v>503</v>
      </c>
      <c r="D167" s="63">
        <v>0</v>
      </c>
      <c r="E167" s="10">
        <v>2240</v>
      </c>
      <c r="F167" s="64">
        <v>6</v>
      </c>
      <c r="G167" s="10" t="s">
        <v>489</v>
      </c>
      <c r="H167" s="10" t="s">
        <v>38</v>
      </c>
      <c r="I167" s="10"/>
    </row>
    <row r="168" spans="1:9" ht="49.5" customHeight="1">
      <c r="A168" s="55"/>
      <c r="B168" s="55"/>
      <c r="C168" s="74" t="s">
        <v>506</v>
      </c>
      <c r="D168" s="63">
        <v>0</v>
      </c>
      <c r="E168" s="10">
        <v>2240</v>
      </c>
      <c r="F168" s="64">
        <v>1</v>
      </c>
      <c r="G168" s="10" t="s">
        <v>489</v>
      </c>
      <c r="H168" s="10" t="s">
        <v>38</v>
      </c>
      <c r="I168" s="10"/>
    </row>
    <row r="169" spans="1:9" ht="85.5" customHeight="1">
      <c r="A169" s="55"/>
      <c r="B169" s="55"/>
      <c r="C169" s="17" t="s">
        <v>504</v>
      </c>
      <c r="D169" s="10" t="s">
        <v>417</v>
      </c>
      <c r="E169" s="10">
        <v>2240</v>
      </c>
      <c r="F169" s="64">
        <v>35</v>
      </c>
      <c r="G169" s="10" t="s">
        <v>489</v>
      </c>
      <c r="H169" s="10" t="s">
        <v>38</v>
      </c>
      <c r="I169" s="10"/>
    </row>
    <row r="170" spans="1:9" ht="52.5" customHeight="1">
      <c r="A170" s="55"/>
      <c r="B170" s="55"/>
      <c r="C170" s="17" t="s">
        <v>505</v>
      </c>
      <c r="D170" s="10" t="s">
        <v>418</v>
      </c>
      <c r="E170" s="10">
        <v>2240</v>
      </c>
      <c r="F170" s="78">
        <f>32230+13116.5</f>
        <v>45346.5</v>
      </c>
      <c r="G170" s="10" t="s">
        <v>543</v>
      </c>
      <c r="H170" s="42" t="s">
        <v>39</v>
      </c>
      <c r="I170" s="10" t="s">
        <v>65</v>
      </c>
    </row>
    <row r="171" spans="1:9" ht="52.5" customHeight="1">
      <c r="A171" s="55"/>
      <c r="B171" s="55"/>
      <c r="C171" s="17" t="s">
        <v>6</v>
      </c>
      <c r="D171" s="10" t="s">
        <v>418</v>
      </c>
      <c r="E171" s="10">
        <v>2240</v>
      </c>
      <c r="F171" s="78">
        <f>1500+883.5</f>
        <v>2383.5</v>
      </c>
      <c r="G171" s="10" t="s">
        <v>543</v>
      </c>
      <c r="H171" s="10" t="s">
        <v>38</v>
      </c>
      <c r="I171" s="10" t="s">
        <v>65</v>
      </c>
    </row>
    <row r="172" spans="1:9" ht="68.25" customHeight="1">
      <c r="A172" s="55"/>
      <c r="B172" s="55"/>
      <c r="C172" s="17" t="s">
        <v>6</v>
      </c>
      <c r="D172" s="10" t="s">
        <v>418</v>
      </c>
      <c r="E172" s="10">
        <v>2240</v>
      </c>
      <c r="F172" s="78">
        <f>2200-285.09</f>
        <v>1914.91</v>
      </c>
      <c r="G172" s="10" t="s">
        <v>543</v>
      </c>
      <c r="H172" s="42" t="s">
        <v>247</v>
      </c>
      <c r="I172" s="10" t="s">
        <v>360</v>
      </c>
    </row>
    <row r="173" spans="1:9" ht="45.75" customHeight="1">
      <c r="A173" s="55"/>
      <c r="B173" s="55"/>
      <c r="C173" s="17" t="s">
        <v>435</v>
      </c>
      <c r="D173" s="10" t="s">
        <v>418</v>
      </c>
      <c r="E173" s="10">
        <v>2240</v>
      </c>
      <c r="F173" s="78">
        <v>167.11</v>
      </c>
      <c r="G173" s="10" t="s">
        <v>543</v>
      </c>
      <c r="H173" s="42" t="s">
        <v>40</v>
      </c>
      <c r="I173" s="10" t="s">
        <v>310</v>
      </c>
    </row>
    <row r="174" spans="1:9" ht="45.75" customHeight="1">
      <c r="A174" s="55"/>
      <c r="B174" s="55"/>
      <c r="C174" s="17" t="s">
        <v>505</v>
      </c>
      <c r="D174" s="10" t="s">
        <v>418</v>
      </c>
      <c r="E174" s="10">
        <v>2240</v>
      </c>
      <c r="F174" s="78">
        <v>397.61</v>
      </c>
      <c r="G174" s="10" t="s">
        <v>543</v>
      </c>
      <c r="H174" s="42" t="s">
        <v>311</v>
      </c>
      <c r="I174" s="10" t="s">
        <v>312</v>
      </c>
    </row>
    <row r="175" spans="1:9" ht="87.75" customHeight="1">
      <c r="A175" s="55"/>
      <c r="B175" s="55"/>
      <c r="C175" s="17" t="s">
        <v>529</v>
      </c>
      <c r="D175" s="10" t="s">
        <v>419</v>
      </c>
      <c r="E175" s="10">
        <v>2240</v>
      </c>
      <c r="F175" s="77">
        <v>3360</v>
      </c>
      <c r="G175" s="10" t="s">
        <v>489</v>
      </c>
      <c r="H175" s="10" t="s">
        <v>38</v>
      </c>
      <c r="I175" s="10"/>
    </row>
    <row r="176" spans="1:9" ht="73.5" customHeight="1">
      <c r="A176" s="55"/>
      <c r="B176" s="55"/>
      <c r="C176" s="17" t="s">
        <v>507</v>
      </c>
      <c r="D176" s="10" t="s">
        <v>420</v>
      </c>
      <c r="E176" s="10">
        <v>2240</v>
      </c>
      <c r="F176" s="77">
        <f>35000-152</f>
        <v>34848</v>
      </c>
      <c r="G176" s="10" t="s">
        <v>543</v>
      </c>
      <c r="H176" s="10" t="s">
        <v>41</v>
      </c>
      <c r="I176" s="10" t="s">
        <v>372</v>
      </c>
    </row>
    <row r="177" spans="1:9" ht="99" customHeight="1">
      <c r="A177" s="55"/>
      <c r="B177" s="55"/>
      <c r="C177" s="17" t="s">
        <v>463</v>
      </c>
      <c r="D177" s="10" t="s">
        <v>462</v>
      </c>
      <c r="E177" s="10">
        <v>2240</v>
      </c>
      <c r="F177" s="77">
        <v>471</v>
      </c>
      <c r="G177" s="10" t="s">
        <v>489</v>
      </c>
      <c r="H177" s="42" t="s">
        <v>36</v>
      </c>
      <c r="I177" s="10"/>
    </row>
    <row r="178" spans="1:9" ht="152.25" customHeight="1">
      <c r="A178" s="55"/>
      <c r="B178" s="55"/>
      <c r="C178" s="17" t="s">
        <v>530</v>
      </c>
      <c r="D178" s="10" t="s">
        <v>421</v>
      </c>
      <c r="E178" s="10">
        <v>2240</v>
      </c>
      <c r="F178" s="77">
        <v>2000</v>
      </c>
      <c r="G178" s="10" t="s">
        <v>489</v>
      </c>
      <c r="H178" s="10" t="s">
        <v>38</v>
      </c>
      <c r="I178" s="10"/>
    </row>
    <row r="179" spans="1:9" ht="100.5" customHeight="1">
      <c r="A179" s="55"/>
      <c r="B179" s="55"/>
      <c r="C179" s="17" t="s">
        <v>558</v>
      </c>
      <c r="D179" s="10" t="s">
        <v>559</v>
      </c>
      <c r="E179" s="10">
        <v>2240</v>
      </c>
      <c r="F179" s="64">
        <v>661</v>
      </c>
      <c r="G179" s="10" t="s">
        <v>489</v>
      </c>
      <c r="H179" s="10" t="s">
        <v>38</v>
      </c>
      <c r="I179" s="10"/>
    </row>
    <row r="180" spans="1:9" ht="105" customHeight="1">
      <c r="A180" s="55"/>
      <c r="B180" s="55"/>
      <c r="C180" s="74" t="s">
        <v>464</v>
      </c>
      <c r="D180" s="10" t="s">
        <v>441</v>
      </c>
      <c r="E180" s="10">
        <v>2240</v>
      </c>
      <c r="F180" s="64">
        <v>0</v>
      </c>
      <c r="G180" s="10"/>
      <c r="H180" s="42"/>
      <c r="I180" s="10" t="s">
        <v>152</v>
      </c>
    </row>
    <row r="181" spans="1:9" ht="64.5" customHeight="1">
      <c r="A181" s="55"/>
      <c r="B181" s="55"/>
      <c r="C181" s="74" t="s">
        <v>465</v>
      </c>
      <c r="D181" s="10" t="s">
        <v>436</v>
      </c>
      <c r="E181" s="10">
        <v>2240</v>
      </c>
      <c r="F181" s="64">
        <v>18014.73</v>
      </c>
      <c r="G181" s="10" t="s">
        <v>489</v>
      </c>
      <c r="H181" s="42" t="s">
        <v>42</v>
      </c>
      <c r="I181" s="10"/>
    </row>
    <row r="182" spans="1:9" ht="98.25" customHeight="1">
      <c r="A182" s="55"/>
      <c r="B182" s="55"/>
      <c r="C182" s="74" t="s">
        <v>154</v>
      </c>
      <c r="D182" s="10" t="s">
        <v>155</v>
      </c>
      <c r="E182" s="10">
        <v>2240</v>
      </c>
      <c r="F182" s="64">
        <f>60000-13500</f>
        <v>46500</v>
      </c>
      <c r="G182" s="10" t="s">
        <v>543</v>
      </c>
      <c r="H182" s="42" t="s">
        <v>66</v>
      </c>
      <c r="I182" s="30" t="s">
        <v>265</v>
      </c>
    </row>
    <row r="183" spans="1:9" ht="82.5" customHeight="1">
      <c r="A183" s="55"/>
      <c r="B183" s="55"/>
      <c r="C183" s="74" t="s">
        <v>157</v>
      </c>
      <c r="D183" s="10" t="s">
        <v>158</v>
      </c>
      <c r="E183" s="10">
        <v>2240</v>
      </c>
      <c r="F183" s="64">
        <v>9043.13</v>
      </c>
      <c r="G183" s="10" t="s">
        <v>489</v>
      </c>
      <c r="H183" s="42" t="s">
        <v>66</v>
      </c>
      <c r="I183" s="30" t="s">
        <v>156</v>
      </c>
    </row>
    <row r="184" spans="1:9" ht="64.5" customHeight="1">
      <c r="A184" s="55"/>
      <c r="B184" s="55"/>
      <c r="C184" s="74" t="s">
        <v>159</v>
      </c>
      <c r="D184" s="10" t="s">
        <v>160</v>
      </c>
      <c r="E184" s="10">
        <v>2240</v>
      </c>
      <c r="F184" s="64">
        <v>1400</v>
      </c>
      <c r="G184" s="10" t="s">
        <v>489</v>
      </c>
      <c r="H184" s="42" t="s">
        <v>66</v>
      </c>
      <c r="I184" s="30" t="s">
        <v>156</v>
      </c>
    </row>
    <row r="185" spans="1:9" ht="64.5" customHeight="1">
      <c r="A185" s="55"/>
      <c r="B185" s="55"/>
      <c r="C185" s="74" t="s">
        <v>161</v>
      </c>
      <c r="D185" s="10" t="s">
        <v>160</v>
      </c>
      <c r="E185" s="10">
        <v>2240</v>
      </c>
      <c r="F185" s="64">
        <v>400</v>
      </c>
      <c r="G185" s="10" t="s">
        <v>489</v>
      </c>
      <c r="H185" s="42" t="s">
        <v>66</v>
      </c>
      <c r="I185" s="30" t="s">
        <v>156</v>
      </c>
    </row>
    <row r="186" spans="1:9" ht="180.75" customHeight="1">
      <c r="A186" s="55"/>
      <c r="B186" s="55"/>
      <c r="C186" s="74" t="s">
        <v>162</v>
      </c>
      <c r="D186" s="10" t="s">
        <v>163</v>
      </c>
      <c r="E186" s="10">
        <v>2240</v>
      </c>
      <c r="F186" s="64">
        <v>91006.97</v>
      </c>
      <c r="G186" s="10" t="s">
        <v>543</v>
      </c>
      <c r="H186" s="42" t="s">
        <v>66</v>
      </c>
      <c r="I186" s="30" t="s">
        <v>156</v>
      </c>
    </row>
    <row r="187" spans="1:9" ht="108" customHeight="1">
      <c r="A187" s="55"/>
      <c r="B187" s="55"/>
      <c r="C187" s="74" t="s">
        <v>463</v>
      </c>
      <c r="D187" s="10" t="s">
        <v>164</v>
      </c>
      <c r="E187" s="10">
        <v>2240</v>
      </c>
      <c r="F187" s="64">
        <v>235</v>
      </c>
      <c r="G187" s="10" t="s">
        <v>489</v>
      </c>
      <c r="H187" s="42" t="s">
        <v>66</v>
      </c>
      <c r="I187" s="30" t="s">
        <v>156</v>
      </c>
    </row>
    <row r="188" spans="1:9" ht="118.5" customHeight="1">
      <c r="A188" s="55"/>
      <c r="B188" s="55"/>
      <c r="C188" s="74" t="s">
        <v>165</v>
      </c>
      <c r="D188" s="10" t="s">
        <v>166</v>
      </c>
      <c r="E188" s="10">
        <v>2240</v>
      </c>
      <c r="F188" s="64">
        <v>59388</v>
      </c>
      <c r="G188" s="10" t="s">
        <v>543</v>
      </c>
      <c r="H188" s="42" t="s">
        <v>66</v>
      </c>
      <c r="I188" s="30" t="s">
        <v>156</v>
      </c>
    </row>
    <row r="189" spans="1:9" ht="81" customHeight="1">
      <c r="A189" s="55"/>
      <c r="B189" s="55"/>
      <c r="C189" s="74" t="s">
        <v>167</v>
      </c>
      <c r="D189" s="10" t="s">
        <v>168</v>
      </c>
      <c r="E189" s="10">
        <v>2240</v>
      </c>
      <c r="F189" s="64">
        <v>4690</v>
      </c>
      <c r="G189" s="10" t="s">
        <v>489</v>
      </c>
      <c r="H189" s="42" t="s">
        <v>66</v>
      </c>
      <c r="I189" s="30" t="s">
        <v>397</v>
      </c>
    </row>
    <row r="190" spans="1:9" ht="100.5" customHeight="1">
      <c r="A190" s="55"/>
      <c r="B190" s="55"/>
      <c r="C190" s="74" t="s">
        <v>169</v>
      </c>
      <c r="D190" s="10" t="s">
        <v>170</v>
      </c>
      <c r="E190" s="10">
        <v>2240</v>
      </c>
      <c r="F190" s="64">
        <v>18571</v>
      </c>
      <c r="G190" s="10" t="s">
        <v>489</v>
      </c>
      <c r="H190" s="42" t="s">
        <v>66</v>
      </c>
      <c r="I190" s="30" t="s">
        <v>395</v>
      </c>
    </row>
    <row r="191" spans="1:9" ht="67.5" customHeight="1">
      <c r="A191" s="55"/>
      <c r="B191" s="55"/>
      <c r="C191" s="74" t="s">
        <v>12</v>
      </c>
      <c r="D191" s="10" t="s">
        <v>171</v>
      </c>
      <c r="E191" s="10">
        <v>2240</v>
      </c>
      <c r="F191" s="64">
        <f>20000+2000</f>
        <v>22000</v>
      </c>
      <c r="G191" s="10" t="s">
        <v>489</v>
      </c>
      <c r="H191" s="42" t="s">
        <v>66</v>
      </c>
      <c r="I191" s="30" t="s">
        <v>307</v>
      </c>
    </row>
    <row r="192" spans="1:9" ht="68.25" customHeight="1">
      <c r="A192" s="55"/>
      <c r="B192" s="55"/>
      <c r="C192" s="74" t="s">
        <v>172</v>
      </c>
      <c r="D192" s="10" t="s">
        <v>173</v>
      </c>
      <c r="E192" s="10">
        <v>2240</v>
      </c>
      <c r="F192" s="64">
        <f>15000-10</f>
        <v>14990</v>
      </c>
      <c r="G192" s="10" t="s">
        <v>543</v>
      </c>
      <c r="H192" s="42" t="s">
        <v>66</v>
      </c>
      <c r="I192" s="30" t="s">
        <v>323</v>
      </c>
    </row>
    <row r="193" spans="1:9" ht="108.75" customHeight="1">
      <c r="A193" s="55"/>
      <c r="B193" s="55"/>
      <c r="C193" s="74" t="s">
        <v>346</v>
      </c>
      <c r="D193" s="10" t="s">
        <v>347</v>
      </c>
      <c r="E193" s="10">
        <v>2240</v>
      </c>
      <c r="F193" s="64">
        <v>0</v>
      </c>
      <c r="G193" s="10" t="s">
        <v>489</v>
      </c>
      <c r="H193" s="42" t="s">
        <v>66</v>
      </c>
      <c r="I193" s="30" t="s">
        <v>361</v>
      </c>
    </row>
    <row r="194" spans="1:9" ht="81" customHeight="1">
      <c r="A194" s="55"/>
      <c r="B194" s="55"/>
      <c r="C194" s="74" t="s">
        <v>174</v>
      </c>
      <c r="D194" s="10" t="s">
        <v>175</v>
      </c>
      <c r="E194" s="10">
        <v>2240</v>
      </c>
      <c r="F194" s="64">
        <v>29700</v>
      </c>
      <c r="G194" s="10" t="s">
        <v>543</v>
      </c>
      <c r="H194" s="42" t="s">
        <v>66</v>
      </c>
      <c r="I194" s="30" t="s">
        <v>156</v>
      </c>
    </row>
    <row r="195" spans="1:9" ht="83.25" customHeight="1">
      <c r="A195" s="55"/>
      <c r="B195" s="55"/>
      <c r="C195" s="74" t="s">
        <v>176</v>
      </c>
      <c r="D195" s="10" t="s">
        <v>177</v>
      </c>
      <c r="E195" s="10">
        <v>2240</v>
      </c>
      <c r="F195" s="64">
        <v>430</v>
      </c>
      <c r="G195" s="10" t="s">
        <v>543</v>
      </c>
      <c r="H195" s="42" t="s">
        <v>66</v>
      </c>
      <c r="I195" s="30" t="s">
        <v>397</v>
      </c>
    </row>
    <row r="196" spans="1:9" ht="83.25" customHeight="1">
      <c r="A196" s="55"/>
      <c r="B196" s="55"/>
      <c r="C196" s="74" t="s">
        <v>176</v>
      </c>
      <c r="D196" s="10" t="s">
        <v>177</v>
      </c>
      <c r="E196" s="10">
        <v>2240</v>
      </c>
      <c r="F196" s="64">
        <v>0</v>
      </c>
      <c r="G196" s="10" t="s">
        <v>543</v>
      </c>
      <c r="H196" s="42" t="s">
        <v>66</v>
      </c>
      <c r="I196" s="30" t="s">
        <v>398</v>
      </c>
    </row>
    <row r="197" spans="1:9" ht="116.25" customHeight="1">
      <c r="A197" s="55"/>
      <c r="B197" s="55"/>
      <c r="C197" s="74" t="s">
        <v>488</v>
      </c>
      <c r="D197" s="10" t="s">
        <v>178</v>
      </c>
      <c r="E197" s="10">
        <v>2240</v>
      </c>
      <c r="F197" s="64">
        <v>81095.9</v>
      </c>
      <c r="G197" s="10" t="s">
        <v>543</v>
      </c>
      <c r="H197" s="42" t="s">
        <v>66</v>
      </c>
      <c r="I197" s="30" t="s">
        <v>156</v>
      </c>
    </row>
    <row r="198" spans="1:9" ht="144" customHeight="1">
      <c r="A198" s="55"/>
      <c r="B198" s="55"/>
      <c r="C198" s="74" t="s">
        <v>179</v>
      </c>
      <c r="D198" s="10" t="s">
        <v>180</v>
      </c>
      <c r="E198" s="10">
        <v>2240</v>
      </c>
      <c r="F198" s="64">
        <f>42130.76-4988.04+10085</f>
        <v>47227.72</v>
      </c>
      <c r="G198" s="10" t="s">
        <v>543</v>
      </c>
      <c r="H198" s="42" t="s">
        <v>66</v>
      </c>
      <c r="I198" s="30" t="s">
        <v>306</v>
      </c>
    </row>
    <row r="199" spans="1:9" ht="69.75" customHeight="1">
      <c r="A199" s="55"/>
      <c r="B199" s="55"/>
      <c r="C199" s="74" t="s">
        <v>502</v>
      </c>
      <c r="D199" s="10" t="s">
        <v>257</v>
      </c>
      <c r="E199" s="10">
        <v>2240</v>
      </c>
      <c r="F199" s="64">
        <f>2987.04+6175.85</f>
        <v>9162.89</v>
      </c>
      <c r="G199" s="10" t="s">
        <v>489</v>
      </c>
      <c r="H199" s="42" t="s">
        <v>247</v>
      </c>
      <c r="I199" s="30" t="s">
        <v>322</v>
      </c>
    </row>
    <row r="200" spans="1:9" ht="116.25" customHeight="1">
      <c r="A200" s="55"/>
      <c r="B200" s="55"/>
      <c r="C200" s="74" t="s">
        <v>260</v>
      </c>
      <c r="D200" s="10" t="s">
        <v>259</v>
      </c>
      <c r="E200" s="10">
        <v>2240</v>
      </c>
      <c r="F200" s="64">
        <v>2177.41</v>
      </c>
      <c r="G200" s="10" t="s">
        <v>543</v>
      </c>
      <c r="H200" s="42" t="s">
        <v>247</v>
      </c>
      <c r="I200" s="30" t="s">
        <v>258</v>
      </c>
    </row>
    <row r="201" spans="1:9" ht="116.25" customHeight="1">
      <c r="A201" s="55"/>
      <c r="B201" s="55"/>
      <c r="C201" s="74" t="s">
        <v>268</v>
      </c>
      <c r="D201" s="10" t="s">
        <v>259</v>
      </c>
      <c r="E201" s="10">
        <v>2240</v>
      </c>
      <c r="F201" s="64">
        <v>276.8</v>
      </c>
      <c r="G201" s="10" t="s">
        <v>543</v>
      </c>
      <c r="H201" s="42" t="s">
        <v>247</v>
      </c>
      <c r="I201" s="30" t="s">
        <v>267</v>
      </c>
    </row>
    <row r="202" spans="1:9" ht="116.25" customHeight="1">
      <c r="A202" s="55"/>
      <c r="B202" s="55"/>
      <c r="C202" s="74" t="s">
        <v>269</v>
      </c>
      <c r="D202" s="10" t="s">
        <v>259</v>
      </c>
      <c r="E202" s="10">
        <v>2240</v>
      </c>
      <c r="F202" s="64">
        <v>15216</v>
      </c>
      <c r="G202" s="10" t="s">
        <v>543</v>
      </c>
      <c r="H202" s="42" t="s">
        <v>247</v>
      </c>
      <c r="I202" s="30" t="s">
        <v>267</v>
      </c>
    </row>
    <row r="203" spans="1:9" ht="200.25" customHeight="1">
      <c r="A203" s="55"/>
      <c r="B203" s="55"/>
      <c r="C203" s="74" t="s">
        <v>181</v>
      </c>
      <c r="D203" s="10" t="s">
        <v>182</v>
      </c>
      <c r="E203" s="10">
        <v>2240</v>
      </c>
      <c r="F203" s="64">
        <v>18217.68</v>
      </c>
      <c r="G203" s="10" t="s">
        <v>543</v>
      </c>
      <c r="H203" s="42" t="s">
        <v>66</v>
      </c>
      <c r="I203" s="30" t="s">
        <v>396</v>
      </c>
    </row>
    <row r="204" spans="1:9" ht="105.75" customHeight="1">
      <c r="A204" s="55"/>
      <c r="B204" s="55"/>
      <c r="C204" s="74" t="s">
        <v>183</v>
      </c>
      <c r="D204" s="80" t="s">
        <v>184</v>
      </c>
      <c r="E204" s="10">
        <v>2240</v>
      </c>
      <c r="F204" s="64">
        <v>194507.45</v>
      </c>
      <c r="G204" s="10" t="s">
        <v>543</v>
      </c>
      <c r="H204" s="42" t="s">
        <v>66</v>
      </c>
      <c r="I204" s="30" t="s">
        <v>214</v>
      </c>
    </row>
    <row r="205" spans="1:9" ht="86.25" customHeight="1">
      <c r="A205" s="55"/>
      <c r="B205" s="55"/>
      <c r="C205" s="74" t="s">
        <v>505</v>
      </c>
      <c r="D205" s="10" t="s">
        <v>200</v>
      </c>
      <c r="E205" s="10">
        <v>2240</v>
      </c>
      <c r="F205" s="64">
        <f>397.62+795.24</f>
        <v>1192.8600000000001</v>
      </c>
      <c r="G205" s="10" t="s">
        <v>543</v>
      </c>
      <c r="H205" s="42" t="s">
        <v>66</v>
      </c>
      <c r="I205" s="10" t="s">
        <v>266</v>
      </c>
    </row>
    <row r="206" spans="1:9" ht="126.75" customHeight="1">
      <c r="A206" s="55"/>
      <c r="B206" s="55"/>
      <c r="C206" s="74" t="s">
        <v>202</v>
      </c>
      <c r="D206" s="10" t="s">
        <v>201</v>
      </c>
      <c r="E206" s="10">
        <v>2240</v>
      </c>
      <c r="F206" s="64">
        <v>10000</v>
      </c>
      <c r="G206" s="10" t="s">
        <v>489</v>
      </c>
      <c r="H206" s="42" t="s">
        <v>66</v>
      </c>
      <c r="I206" s="10" t="s">
        <v>210</v>
      </c>
    </row>
    <row r="207" spans="1:9" ht="113.25" customHeight="1">
      <c r="A207" s="55"/>
      <c r="B207" s="55"/>
      <c r="C207" s="74" t="s">
        <v>204</v>
      </c>
      <c r="D207" s="10" t="s">
        <v>203</v>
      </c>
      <c r="E207" s="10">
        <v>2240</v>
      </c>
      <c r="F207" s="64">
        <f>13800+15924</f>
        <v>29724</v>
      </c>
      <c r="G207" s="10" t="s">
        <v>489</v>
      </c>
      <c r="H207" s="42" t="s">
        <v>66</v>
      </c>
      <c r="I207" s="10" t="s">
        <v>222</v>
      </c>
    </row>
    <row r="208" spans="1:9" ht="99.75" customHeight="1">
      <c r="A208" s="55"/>
      <c r="B208" s="55"/>
      <c r="C208" s="74" t="s">
        <v>216</v>
      </c>
      <c r="D208" s="10" t="s">
        <v>215</v>
      </c>
      <c r="E208" s="10">
        <v>2240</v>
      </c>
      <c r="F208" s="64">
        <v>4492.55</v>
      </c>
      <c r="G208" s="10" t="s">
        <v>489</v>
      </c>
      <c r="H208" s="42" t="s">
        <v>66</v>
      </c>
      <c r="I208" s="10" t="s">
        <v>191</v>
      </c>
    </row>
    <row r="209" spans="1:9" ht="96" customHeight="1">
      <c r="A209" s="55"/>
      <c r="B209" s="55"/>
      <c r="C209" s="74" t="s">
        <v>218</v>
      </c>
      <c r="D209" s="10" t="s">
        <v>217</v>
      </c>
      <c r="E209" s="10">
        <v>2240</v>
      </c>
      <c r="F209" s="64">
        <f>20000+55.36+25777.22</f>
        <v>45832.58</v>
      </c>
      <c r="G209" s="10" t="s">
        <v>489</v>
      </c>
      <c r="H209" s="42" t="s">
        <v>66</v>
      </c>
      <c r="I209" s="10" t="s">
        <v>261</v>
      </c>
    </row>
    <row r="210" spans="1:9" ht="50.25" customHeight="1">
      <c r="A210" s="55"/>
      <c r="B210" s="55"/>
      <c r="C210" s="74" t="s">
        <v>243</v>
      </c>
      <c r="D210" s="10" t="s">
        <v>242</v>
      </c>
      <c r="E210" s="10">
        <v>2240</v>
      </c>
      <c r="F210" s="64">
        <v>1640</v>
      </c>
      <c r="G210" s="10" t="s">
        <v>489</v>
      </c>
      <c r="H210" s="42" t="s">
        <v>226</v>
      </c>
      <c r="I210" s="10" t="s">
        <v>244</v>
      </c>
    </row>
    <row r="211" spans="1:9" ht="190.5" customHeight="1">
      <c r="A211" s="55"/>
      <c r="B211" s="55"/>
      <c r="C211" s="74" t="s">
        <v>488</v>
      </c>
      <c r="D211" s="10" t="s">
        <v>178</v>
      </c>
      <c r="E211" s="10">
        <v>2240</v>
      </c>
      <c r="F211" s="64">
        <v>20000</v>
      </c>
      <c r="G211" s="10" t="s">
        <v>543</v>
      </c>
      <c r="H211" s="42" t="s">
        <v>247</v>
      </c>
      <c r="I211" s="10" t="s">
        <v>271</v>
      </c>
    </row>
    <row r="212" spans="1:9" ht="65.25" customHeight="1">
      <c r="A212" s="55"/>
      <c r="B212" s="55"/>
      <c r="C212" s="74" t="s">
        <v>313</v>
      </c>
      <c r="D212" s="10" t="s">
        <v>314</v>
      </c>
      <c r="E212" s="10">
        <v>2240</v>
      </c>
      <c r="F212" s="64">
        <v>3850</v>
      </c>
      <c r="G212" s="10" t="s">
        <v>489</v>
      </c>
      <c r="H212" s="42" t="s">
        <v>311</v>
      </c>
      <c r="I212" s="30" t="s">
        <v>315</v>
      </c>
    </row>
    <row r="213" spans="1:9" ht="141" customHeight="1">
      <c r="A213" s="55"/>
      <c r="B213" s="55"/>
      <c r="C213" s="74" t="s">
        <v>324</v>
      </c>
      <c r="D213" s="10" t="s">
        <v>348</v>
      </c>
      <c r="E213" s="10">
        <v>2240</v>
      </c>
      <c r="F213" s="64">
        <v>68600</v>
      </c>
      <c r="G213" s="10" t="s">
        <v>543</v>
      </c>
      <c r="H213" s="42" t="s">
        <v>321</v>
      </c>
      <c r="I213" s="30" t="s">
        <v>349</v>
      </c>
    </row>
    <row r="214" spans="1:9" ht="144" customHeight="1">
      <c r="A214" s="55"/>
      <c r="B214" s="55"/>
      <c r="C214" s="74" t="s">
        <v>325</v>
      </c>
      <c r="D214" s="10" t="s">
        <v>436</v>
      </c>
      <c r="E214" s="10">
        <v>2240</v>
      </c>
      <c r="F214" s="64">
        <v>5400</v>
      </c>
      <c r="G214" s="10" t="s">
        <v>489</v>
      </c>
      <c r="H214" s="42" t="s">
        <v>321</v>
      </c>
      <c r="I214" s="30" t="s">
        <v>349</v>
      </c>
    </row>
    <row r="215" spans="1:9" ht="83.25" customHeight="1">
      <c r="A215" s="55"/>
      <c r="B215" s="55"/>
      <c r="C215" s="17" t="s">
        <v>365</v>
      </c>
      <c r="D215" s="10" t="s">
        <v>364</v>
      </c>
      <c r="E215" s="10">
        <v>2240</v>
      </c>
      <c r="F215" s="77">
        <v>2000</v>
      </c>
      <c r="G215" s="10" t="s">
        <v>489</v>
      </c>
      <c r="H215" s="42" t="s">
        <v>366</v>
      </c>
      <c r="I215" s="10" t="s">
        <v>363</v>
      </c>
    </row>
    <row r="216" spans="1:9" ht="83.25" customHeight="1">
      <c r="A216" s="55"/>
      <c r="B216" s="55"/>
      <c r="C216" s="17" t="s">
        <v>376</v>
      </c>
      <c r="D216" s="10" t="s">
        <v>375</v>
      </c>
      <c r="E216" s="10">
        <v>2240</v>
      </c>
      <c r="F216" s="64">
        <v>1076.7</v>
      </c>
      <c r="G216" s="10" t="s">
        <v>489</v>
      </c>
      <c r="H216" s="42" t="s">
        <v>377</v>
      </c>
      <c r="I216" s="10" t="s">
        <v>372</v>
      </c>
    </row>
    <row r="217" spans="1:9" ht="132.75" customHeight="1">
      <c r="A217" s="55"/>
      <c r="B217" s="55"/>
      <c r="C217" s="17" t="s">
        <v>392</v>
      </c>
      <c r="D217" s="17" t="s">
        <v>393</v>
      </c>
      <c r="E217" s="10">
        <v>2240</v>
      </c>
      <c r="F217" s="64">
        <v>47608</v>
      </c>
      <c r="G217" s="10" t="s">
        <v>543</v>
      </c>
      <c r="H217" s="42" t="s">
        <v>377</v>
      </c>
      <c r="I217" s="10" t="s">
        <v>116</v>
      </c>
    </row>
    <row r="218" spans="1:9" ht="64.5" customHeight="1">
      <c r="A218" s="55"/>
      <c r="B218" s="55"/>
      <c r="C218" s="17" t="s">
        <v>400</v>
      </c>
      <c r="D218" s="17" t="s">
        <v>401</v>
      </c>
      <c r="E218" s="10">
        <v>2240</v>
      </c>
      <c r="F218" s="64">
        <v>2101.88</v>
      </c>
      <c r="G218" s="10" t="s">
        <v>489</v>
      </c>
      <c r="H218" s="42" t="s">
        <v>377</v>
      </c>
      <c r="I218" s="10" t="s">
        <v>394</v>
      </c>
    </row>
    <row r="219" spans="1:9" ht="64.5" customHeight="1">
      <c r="A219" s="55"/>
      <c r="B219" s="55"/>
      <c r="C219" s="17" t="s">
        <v>110</v>
      </c>
      <c r="D219" s="17" t="s">
        <v>111</v>
      </c>
      <c r="E219" s="10">
        <v>2240</v>
      </c>
      <c r="F219" s="64">
        <v>4027.2</v>
      </c>
      <c r="G219" s="10" t="s">
        <v>489</v>
      </c>
      <c r="H219" s="42" t="s">
        <v>112</v>
      </c>
      <c r="I219" s="10" t="s">
        <v>113</v>
      </c>
    </row>
    <row r="220" spans="1:9" ht="64.5" customHeight="1">
      <c r="A220" s="55"/>
      <c r="B220" s="55"/>
      <c r="C220" s="17" t="s">
        <v>114</v>
      </c>
      <c r="D220" s="17" t="s">
        <v>111</v>
      </c>
      <c r="E220" s="10">
        <v>2240</v>
      </c>
      <c r="F220" s="64">
        <v>2761.2</v>
      </c>
      <c r="G220" s="10" t="s">
        <v>489</v>
      </c>
      <c r="H220" s="42" t="s">
        <v>112</v>
      </c>
      <c r="I220" s="10" t="s">
        <v>113</v>
      </c>
    </row>
    <row r="221" spans="1:9" ht="97.5" customHeight="1">
      <c r="A221" s="55"/>
      <c r="B221" s="55"/>
      <c r="C221" s="17" t="s">
        <v>505</v>
      </c>
      <c r="D221" s="17" t="s">
        <v>115</v>
      </c>
      <c r="E221" s="10">
        <v>2240</v>
      </c>
      <c r="F221" s="64">
        <v>0</v>
      </c>
      <c r="G221" s="10" t="s">
        <v>543</v>
      </c>
      <c r="H221" s="42" t="s">
        <v>112</v>
      </c>
      <c r="I221" s="10" t="s">
        <v>576</v>
      </c>
    </row>
    <row r="222" spans="1:9" ht="79.5" customHeight="1">
      <c r="A222" s="55"/>
      <c r="B222" s="55"/>
      <c r="C222" s="17" t="s">
        <v>117</v>
      </c>
      <c r="D222" s="17" t="s">
        <v>118</v>
      </c>
      <c r="E222" s="10">
        <v>2240</v>
      </c>
      <c r="F222" s="64">
        <v>1592</v>
      </c>
      <c r="G222" s="10" t="s">
        <v>489</v>
      </c>
      <c r="H222" s="42" t="s">
        <v>112</v>
      </c>
      <c r="I222" s="10" t="s">
        <v>113</v>
      </c>
    </row>
    <row r="223" spans="1:9" ht="79.5" customHeight="1">
      <c r="A223" s="55"/>
      <c r="B223" s="55"/>
      <c r="C223" s="80" t="s">
        <v>119</v>
      </c>
      <c r="D223" s="81" t="s">
        <v>120</v>
      </c>
      <c r="E223" s="42">
        <v>2240</v>
      </c>
      <c r="F223" s="82">
        <v>800</v>
      </c>
      <c r="G223" s="42" t="s">
        <v>543</v>
      </c>
      <c r="H223" s="42" t="s">
        <v>112</v>
      </c>
      <c r="I223" s="42" t="s">
        <v>113</v>
      </c>
    </row>
    <row r="224" spans="1:9" ht="94.5" customHeight="1">
      <c r="A224" s="55"/>
      <c r="B224" s="55"/>
      <c r="C224" s="17" t="s">
        <v>580</v>
      </c>
      <c r="D224" s="10" t="s">
        <v>579</v>
      </c>
      <c r="E224" s="10">
        <v>2240</v>
      </c>
      <c r="F224" s="64">
        <v>3500</v>
      </c>
      <c r="G224" s="10" t="s">
        <v>489</v>
      </c>
      <c r="H224" s="42" t="s">
        <v>112</v>
      </c>
      <c r="I224" s="42" t="s">
        <v>581</v>
      </c>
    </row>
    <row r="225" spans="1:9" ht="30.75" customHeight="1">
      <c r="A225" s="55"/>
      <c r="B225" s="55"/>
      <c r="C225" s="56" t="s">
        <v>468</v>
      </c>
      <c r="D225" s="55"/>
      <c r="E225" s="10"/>
      <c r="F225" s="83">
        <f>SUM(F143:F224)</f>
        <v>1796603.9999999995</v>
      </c>
      <c r="G225" s="10"/>
      <c r="H225" s="59"/>
      <c r="I225" s="57"/>
    </row>
    <row r="226" spans="1:9" ht="44.25" customHeight="1">
      <c r="A226" s="55"/>
      <c r="B226" s="55"/>
      <c r="C226" s="59" t="s">
        <v>509</v>
      </c>
      <c r="D226" s="28">
        <v>0</v>
      </c>
      <c r="E226" s="10">
        <v>2250</v>
      </c>
      <c r="F226" s="75">
        <f>300000-8000</f>
        <v>292000</v>
      </c>
      <c r="G226" s="10" t="s">
        <v>489</v>
      </c>
      <c r="H226" s="42"/>
      <c r="I226" s="10" t="s">
        <v>372</v>
      </c>
    </row>
    <row r="227" spans="1:9" ht="26.25" customHeight="1">
      <c r="A227" s="55"/>
      <c r="B227" s="55"/>
      <c r="C227" s="55" t="s">
        <v>510</v>
      </c>
      <c r="D227" s="55"/>
      <c r="E227" s="10"/>
      <c r="F227" s="84">
        <f>SUM(F226)</f>
        <v>292000</v>
      </c>
      <c r="G227" s="10"/>
      <c r="H227" s="59"/>
      <c r="I227" s="57"/>
    </row>
    <row r="228" spans="1:9" ht="42.75" customHeight="1">
      <c r="A228" s="17"/>
      <c r="B228" s="17"/>
      <c r="C228" s="55" t="s">
        <v>481</v>
      </c>
      <c r="D228" s="17"/>
      <c r="E228" s="57"/>
      <c r="F228" s="58"/>
      <c r="G228" s="10"/>
      <c r="H228" s="59"/>
      <c r="I228" s="10"/>
    </row>
    <row r="229" spans="1:9" ht="93.75" customHeight="1">
      <c r="A229" s="17"/>
      <c r="B229" s="17"/>
      <c r="C229" s="85" t="s">
        <v>508</v>
      </c>
      <c r="D229" s="86" t="s">
        <v>564</v>
      </c>
      <c r="E229" s="10">
        <v>2271</v>
      </c>
      <c r="F229" s="76">
        <f>430133.04-35204-109.44</f>
        <v>394819.6</v>
      </c>
      <c r="G229" s="10" t="s">
        <v>489</v>
      </c>
      <c r="H229" s="42" t="s">
        <v>46</v>
      </c>
      <c r="I229" s="10" t="s">
        <v>305</v>
      </c>
    </row>
    <row r="230" spans="1:9" ht="26.25" customHeight="1">
      <c r="A230" s="17"/>
      <c r="B230" s="17"/>
      <c r="C230" s="56" t="s">
        <v>469</v>
      </c>
      <c r="D230" s="17"/>
      <c r="E230" s="30"/>
      <c r="F230" s="58">
        <f>SUM(F229:F229)</f>
        <v>394819.6</v>
      </c>
      <c r="G230" s="10"/>
      <c r="H230" s="59"/>
      <c r="I230" s="10"/>
    </row>
    <row r="231" spans="1:9" ht="94.5">
      <c r="A231" s="17"/>
      <c r="B231" s="17"/>
      <c r="C231" s="17" t="s">
        <v>531</v>
      </c>
      <c r="D231" s="28" t="s">
        <v>422</v>
      </c>
      <c r="E231" s="28">
        <v>2272</v>
      </c>
      <c r="F231" s="73">
        <f>46822-1000</f>
        <v>45822</v>
      </c>
      <c r="G231" s="10" t="s">
        <v>543</v>
      </c>
      <c r="H231" s="42" t="s">
        <v>46</v>
      </c>
      <c r="I231" s="10" t="s">
        <v>584</v>
      </c>
    </row>
    <row r="232" spans="1:9" ht="60" customHeight="1">
      <c r="A232" s="17"/>
      <c r="B232" s="17"/>
      <c r="C232" s="17" t="s">
        <v>531</v>
      </c>
      <c r="D232" s="28" t="s">
        <v>423</v>
      </c>
      <c r="E232" s="28">
        <v>2272</v>
      </c>
      <c r="F232" s="73">
        <v>5000</v>
      </c>
      <c r="G232" s="10" t="s">
        <v>543</v>
      </c>
      <c r="H232" s="42" t="s">
        <v>46</v>
      </c>
      <c r="I232" s="30" t="s">
        <v>466</v>
      </c>
    </row>
    <row r="233" spans="1:9" ht="98.25" customHeight="1">
      <c r="A233" s="17"/>
      <c r="B233" s="17"/>
      <c r="C233" s="17" t="s">
        <v>532</v>
      </c>
      <c r="D233" s="28" t="s">
        <v>424</v>
      </c>
      <c r="E233" s="28">
        <v>2272</v>
      </c>
      <c r="F233" s="31">
        <v>22284.85</v>
      </c>
      <c r="G233" s="10" t="s">
        <v>489</v>
      </c>
      <c r="H233" s="42" t="s">
        <v>46</v>
      </c>
      <c r="I233" s="10" t="s">
        <v>403</v>
      </c>
    </row>
    <row r="234" spans="1:9" ht="79.5" customHeight="1">
      <c r="A234" s="17"/>
      <c r="B234" s="17"/>
      <c r="C234" s="17" t="s">
        <v>533</v>
      </c>
      <c r="D234" s="28" t="s">
        <v>425</v>
      </c>
      <c r="E234" s="28">
        <v>2272</v>
      </c>
      <c r="F234" s="73">
        <f>59600+1000</f>
        <v>60600</v>
      </c>
      <c r="G234" s="10" t="s">
        <v>543</v>
      </c>
      <c r="H234" s="42" t="s">
        <v>46</v>
      </c>
      <c r="I234" s="10" t="s">
        <v>585</v>
      </c>
    </row>
    <row r="235" spans="1:9" ht="45" customHeight="1">
      <c r="A235" s="17"/>
      <c r="B235" s="17"/>
      <c r="C235" s="17" t="s">
        <v>533</v>
      </c>
      <c r="D235" s="28" t="s">
        <v>426</v>
      </c>
      <c r="E235" s="28">
        <v>2272</v>
      </c>
      <c r="F235" s="73">
        <v>5000</v>
      </c>
      <c r="G235" s="10" t="s">
        <v>543</v>
      </c>
      <c r="H235" s="42" t="s">
        <v>46</v>
      </c>
      <c r="I235" s="30" t="s">
        <v>496</v>
      </c>
    </row>
    <row r="236" spans="1:9" ht="97.5" customHeight="1">
      <c r="A236" s="17"/>
      <c r="B236" s="17"/>
      <c r="C236" s="17" t="s">
        <v>534</v>
      </c>
      <c r="D236" s="28" t="s">
        <v>427</v>
      </c>
      <c r="E236" s="28">
        <v>2272</v>
      </c>
      <c r="F236" s="87">
        <v>19055.15</v>
      </c>
      <c r="G236" s="10" t="s">
        <v>489</v>
      </c>
      <c r="H236" s="42" t="s">
        <v>46</v>
      </c>
      <c r="I236" s="10" t="s">
        <v>403</v>
      </c>
    </row>
    <row r="237" spans="1:9" ht="33" customHeight="1">
      <c r="A237" s="17"/>
      <c r="B237" s="17"/>
      <c r="C237" s="56" t="s">
        <v>470</v>
      </c>
      <c r="D237" s="17"/>
      <c r="E237" s="10"/>
      <c r="F237" s="84">
        <f>SUM(F231:F236)</f>
        <v>157762</v>
      </c>
      <c r="G237" s="10"/>
      <c r="H237" s="59"/>
      <c r="I237" s="88"/>
    </row>
    <row r="238" spans="1:9" ht="48" customHeight="1">
      <c r="A238" s="17"/>
      <c r="B238" s="17"/>
      <c r="C238" s="71" t="s">
        <v>535</v>
      </c>
      <c r="D238" s="88" t="s">
        <v>428</v>
      </c>
      <c r="E238" s="10">
        <v>2273</v>
      </c>
      <c r="F238" s="76">
        <f>596088.8+10204-192112.5</f>
        <v>414180.30000000005</v>
      </c>
      <c r="G238" s="10" t="s">
        <v>489</v>
      </c>
      <c r="H238" s="42" t="s">
        <v>46</v>
      </c>
      <c r="I238" s="10" t="s">
        <v>291</v>
      </c>
    </row>
    <row r="239" spans="1:9" ht="33.75" customHeight="1">
      <c r="A239" s="17"/>
      <c r="B239" s="17"/>
      <c r="C239" s="56" t="s">
        <v>471</v>
      </c>
      <c r="D239" s="17"/>
      <c r="E239" s="10"/>
      <c r="F239" s="58">
        <f>SUM(F238:F238)</f>
        <v>414180.30000000005</v>
      </c>
      <c r="G239" s="10"/>
      <c r="H239" s="59"/>
      <c r="I239" s="88"/>
    </row>
    <row r="240" spans="1:9" ht="93.75" customHeight="1">
      <c r="A240" s="17"/>
      <c r="B240" s="17"/>
      <c r="C240" s="71" t="s">
        <v>4</v>
      </c>
      <c r="D240" s="10" t="s">
        <v>5</v>
      </c>
      <c r="E240" s="10">
        <v>2274</v>
      </c>
      <c r="F240" s="76">
        <v>29315.3</v>
      </c>
      <c r="G240" s="10" t="s">
        <v>489</v>
      </c>
      <c r="H240" s="42" t="s">
        <v>42</v>
      </c>
      <c r="I240" s="89" t="s">
        <v>51</v>
      </c>
    </row>
    <row r="241" spans="1:9" ht="54.75" customHeight="1">
      <c r="A241" s="17"/>
      <c r="B241" s="17"/>
      <c r="C241" s="71" t="s">
        <v>536</v>
      </c>
      <c r="D241" s="10" t="s">
        <v>429</v>
      </c>
      <c r="E241" s="10">
        <v>2274</v>
      </c>
      <c r="F241" s="76">
        <v>43934.64</v>
      </c>
      <c r="G241" s="10" t="s">
        <v>489</v>
      </c>
      <c r="H241" s="42" t="s">
        <v>46</v>
      </c>
      <c r="I241" s="90"/>
    </row>
    <row r="242" spans="1:9" ht="65.25" customHeight="1">
      <c r="A242" s="17"/>
      <c r="B242" s="17"/>
      <c r="C242" s="71" t="s">
        <v>537</v>
      </c>
      <c r="D242" s="10" t="s">
        <v>430</v>
      </c>
      <c r="E242" s="10">
        <v>2274</v>
      </c>
      <c r="F242" s="75">
        <v>9699</v>
      </c>
      <c r="G242" s="10" t="s">
        <v>489</v>
      </c>
      <c r="H242" s="42" t="s">
        <v>46</v>
      </c>
      <c r="I242" s="89"/>
    </row>
    <row r="243" spans="1:14" ht="54" customHeight="1">
      <c r="A243" s="17"/>
      <c r="B243" s="17"/>
      <c r="C243" s="71" t="s">
        <v>43</v>
      </c>
      <c r="D243" s="10" t="s">
        <v>431</v>
      </c>
      <c r="E243" s="10">
        <v>2274</v>
      </c>
      <c r="F243" s="76">
        <v>244166.06</v>
      </c>
      <c r="G243" s="10" t="s">
        <v>489</v>
      </c>
      <c r="H243" s="42" t="s">
        <v>46</v>
      </c>
      <c r="I243" s="88" t="s">
        <v>52</v>
      </c>
      <c r="N243" s="4" t="s">
        <v>541</v>
      </c>
    </row>
    <row r="244" spans="1:9" ht="47.25" customHeight="1">
      <c r="A244" s="17"/>
      <c r="B244" s="17"/>
      <c r="C244" s="56" t="s">
        <v>472</v>
      </c>
      <c r="D244" s="17"/>
      <c r="E244" s="10"/>
      <c r="F244" s="58">
        <f>SUM(F240:F243)</f>
        <v>327115</v>
      </c>
      <c r="G244" s="10"/>
      <c r="H244" s="59"/>
      <c r="I244" s="88"/>
    </row>
    <row r="245" spans="1:9" ht="81" customHeight="1">
      <c r="A245" s="17"/>
      <c r="B245" s="17"/>
      <c r="C245" s="35" t="s">
        <v>511</v>
      </c>
      <c r="D245" s="10" t="s">
        <v>432</v>
      </c>
      <c r="E245" s="10">
        <v>2275</v>
      </c>
      <c r="F245" s="76">
        <f>56700+45000+22272.78</f>
        <v>123972.78</v>
      </c>
      <c r="G245" s="10" t="s">
        <v>543</v>
      </c>
      <c r="H245" s="42" t="s">
        <v>44</v>
      </c>
      <c r="I245" s="88" t="s">
        <v>583</v>
      </c>
    </row>
    <row r="246" spans="1:9" ht="93" customHeight="1">
      <c r="A246" s="17"/>
      <c r="B246" s="17"/>
      <c r="C246" s="35" t="s">
        <v>512</v>
      </c>
      <c r="D246" s="10" t="s">
        <v>433</v>
      </c>
      <c r="E246" s="10">
        <v>2275</v>
      </c>
      <c r="F246" s="76">
        <f>74950+15000+105000-22272.78</f>
        <v>172677.22</v>
      </c>
      <c r="G246" s="10" t="s">
        <v>489</v>
      </c>
      <c r="H246" s="42" t="s">
        <v>46</v>
      </c>
      <c r="I246" s="88" t="s">
        <v>582</v>
      </c>
    </row>
    <row r="247" spans="1:9" ht="24.75" customHeight="1">
      <c r="A247" s="17"/>
      <c r="B247" s="17"/>
      <c r="C247" s="91" t="s">
        <v>513</v>
      </c>
      <c r="D247" s="63"/>
      <c r="E247" s="10"/>
      <c r="F247" s="58">
        <f>SUM(F245:F246)</f>
        <v>296650</v>
      </c>
      <c r="G247" s="10"/>
      <c r="H247" s="10"/>
      <c r="I247" s="88"/>
    </row>
    <row r="248" spans="1:9" ht="63" customHeight="1">
      <c r="A248" s="17"/>
      <c r="B248" s="17"/>
      <c r="C248" s="17" t="s">
        <v>539</v>
      </c>
      <c r="D248" s="60" t="s">
        <v>7</v>
      </c>
      <c r="E248" s="10">
        <v>2282</v>
      </c>
      <c r="F248" s="75">
        <v>1780</v>
      </c>
      <c r="G248" s="10" t="s">
        <v>489</v>
      </c>
      <c r="H248" s="10" t="s">
        <v>46</v>
      </c>
      <c r="I248" s="88"/>
    </row>
    <row r="249" spans="1:9" ht="24.75" customHeight="1">
      <c r="A249" s="17"/>
      <c r="B249" s="17"/>
      <c r="C249" s="91" t="s">
        <v>514</v>
      </c>
      <c r="D249" s="63"/>
      <c r="E249" s="10"/>
      <c r="F249" s="84">
        <f>SUM(F248)</f>
        <v>1780</v>
      </c>
      <c r="G249" s="10"/>
      <c r="H249" s="10"/>
      <c r="I249" s="88"/>
    </row>
    <row r="250" spans="1:9" ht="81" customHeight="1">
      <c r="A250" s="17"/>
      <c r="B250" s="17"/>
      <c r="C250" s="17" t="s">
        <v>515</v>
      </c>
      <c r="D250" s="60" t="s">
        <v>434</v>
      </c>
      <c r="E250" s="10">
        <v>2730</v>
      </c>
      <c r="F250" s="75">
        <v>69915</v>
      </c>
      <c r="G250" s="10" t="s">
        <v>543</v>
      </c>
      <c r="H250" s="10" t="s">
        <v>45</v>
      </c>
      <c r="I250" s="88" t="s">
        <v>304</v>
      </c>
    </row>
    <row r="251" spans="1:9" ht="27.75" customHeight="1">
      <c r="A251" s="17"/>
      <c r="B251" s="17"/>
      <c r="C251" s="91" t="s">
        <v>516</v>
      </c>
      <c r="D251" s="63"/>
      <c r="E251" s="10"/>
      <c r="F251" s="84">
        <f>SUM(F250)</f>
        <v>69915</v>
      </c>
      <c r="G251" s="10"/>
      <c r="H251" s="10"/>
      <c r="I251" s="88"/>
    </row>
    <row r="252" spans="1:9" ht="52.5" customHeight="1">
      <c r="A252" s="17"/>
      <c r="B252" s="17"/>
      <c r="C252" s="71" t="s">
        <v>517</v>
      </c>
      <c r="D252" s="10">
        <v>0</v>
      </c>
      <c r="E252" s="10">
        <v>2800</v>
      </c>
      <c r="F252" s="84">
        <f>11000+8000</f>
        <v>19000</v>
      </c>
      <c r="G252" s="10" t="s">
        <v>489</v>
      </c>
      <c r="H252" s="42"/>
      <c r="I252" s="88" t="s">
        <v>373</v>
      </c>
    </row>
    <row r="253" spans="1:9" ht="24" customHeight="1">
      <c r="A253" s="81"/>
      <c r="B253" s="81"/>
      <c r="C253" s="92" t="s">
        <v>47</v>
      </c>
      <c r="D253" s="42"/>
      <c r="E253" s="42"/>
      <c r="F253" s="93">
        <f>SUM(F252)</f>
        <v>19000</v>
      </c>
      <c r="G253" s="42"/>
      <c r="H253" s="42"/>
      <c r="I253" s="94"/>
    </row>
    <row r="254" spans="1:9" ht="84" customHeight="1">
      <c r="A254" s="17"/>
      <c r="B254" s="17"/>
      <c r="C254" s="95" t="s">
        <v>185</v>
      </c>
      <c r="D254" s="10"/>
      <c r="E254" s="10"/>
      <c r="F254" s="96"/>
      <c r="G254" s="10"/>
      <c r="H254" s="10"/>
      <c r="I254" s="89"/>
    </row>
    <row r="255" spans="1:9" ht="125.25" customHeight="1">
      <c r="A255" s="17"/>
      <c r="B255" s="17"/>
      <c r="C255" s="17" t="s">
        <v>186</v>
      </c>
      <c r="D255" s="17" t="s">
        <v>187</v>
      </c>
      <c r="E255" s="10">
        <v>3110</v>
      </c>
      <c r="F255" s="64">
        <v>58000</v>
      </c>
      <c r="G255" s="10" t="s">
        <v>543</v>
      </c>
      <c r="H255" s="10" t="s">
        <v>45</v>
      </c>
      <c r="I255" s="30" t="s">
        <v>188</v>
      </c>
    </row>
    <row r="256" spans="1:9" ht="125.25" customHeight="1">
      <c r="A256" s="17"/>
      <c r="B256" s="17"/>
      <c r="C256" s="17" t="s">
        <v>186</v>
      </c>
      <c r="D256" s="17" t="s">
        <v>187</v>
      </c>
      <c r="E256" s="10">
        <v>3110</v>
      </c>
      <c r="F256" s="64">
        <v>60000</v>
      </c>
      <c r="G256" s="10" t="s">
        <v>543</v>
      </c>
      <c r="H256" s="10" t="s">
        <v>321</v>
      </c>
      <c r="I256" s="30" t="s">
        <v>326</v>
      </c>
    </row>
    <row r="257" spans="1:9" ht="54.75" customHeight="1">
      <c r="A257" s="17"/>
      <c r="B257" s="17"/>
      <c r="C257" s="17" t="s">
        <v>344</v>
      </c>
      <c r="D257" s="17" t="s">
        <v>345</v>
      </c>
      <c r="E257" s="10">
        <v>3110</v>
      </c>
      <c r="F257" s="64">
        <f>17000+3346</f>
        <v>20346</v>
      </c>
      <c r="G257" s="10" t="s">
        <v>489</v>
      </c>
      <c r="H257" s="10" t="s">
        <v>321</v>
      </c>
      <c r="I257" s="10" t="s">
        <v>568</v>
      </c>
    </row>
    <row r="258" spans="1:9" ht="32.25" customHeight="1">
      <c r="A258" s="17"/>
      <c r="B258" s="17"/>
      <c r="C258" s="91" t="s">
        <v>189</v>
      </c>
      <c r="D258" s="63"/>
      <c r="E258" s="10"/>
      <c r="F258" s="84">
        <f>SUM(F255:F257)</f>
        <v>138346</v>
      </c>
      <c r="G258" s="10"/>
      <c r="H258" s="10"/>
      <c r="I258" s="30"/>
    </row>
    <row r="259" spans="1:9" ht="47.25" customHeight="1">
      <c r="A259" s="17"/>
      <c r="B259" s="17"/>
      <c r="C259" s="97" t="s">
        <v>404</v>
      </c>
      <c r="D259" s="63"/>
      <c r="E259" s="10"/>
      <c r="F259" s="84"/>
      <c r="G259" s="10"/>
      <c r="H259" s="10"/>
      <c r="I259" s="30"/>
    </row>
    <row r="260" spans="1:9" ht="93" customHeight="1">
      <c r="A260" s="17"/>
      <c r="B260" s="17"/>
      <c r="C260" s="74" t="s">
        <v>405</v>
      </c>
      <c r="D260" s="74" t="s">
        <v>406</v>
      </c>
      <c r="E260" s="10">
        <v>3132</v>
      </c>
      <c r="F260" s="75">
        <v>182365</v>
      </c>
      <c r="G260" s="10" t="s">
        <v>543</v>
      </c>
      <c r="H260" s="10" t="s">
        <v>66</v>
      </c>
      <c r="I260" s="30" t="s">
        <v>276</v>
      </c>
    </row>
    <row r="261" spans="1:9" ht="116.25" customHeight="1">
      <c r="A261" s="17"/>
      <c r="B261" s="17"/>
      <c r="C261" s="17" t="s">
        <v>407</v>
      </c>
      <c r="D261" s="17" t="s">
        <v>408</v>
      </c>
      <c r="E261" s="10">
        <v>3132</v>
      </c>
      <c r="F261" s="79">
        <v>85038</v>
      </c>
      <c r="G261" s="10" t="s">
        <v>543</v>
      </c>
      <c r="H261" s="10" t="s">
        <v>66</v>
      </c>
      <c r="I261" s="30" t="s">
        <v>316</v>
      </c>
    </row>
    <row r="262" spans="1:9" ht="130.5" customHeight="1">
      <c r="A262" s="17"/>
      <c r="B262" s="17"/>
      <c r="C262" s="17" t="s">
        <v>213</v>
      </c>
      <c r="D262" s="17" t="s">
        <v>212</v>
      </c>
      <c r="E262" s="10">
        <v>3132</v>
      </c>
      <c r="F262" s="78">
        <v>199980</v>
      </c>
      <c r="G262" s="10" t="s">
        <v>543</v>
      </c>
      <c r="H262" s="10" t="s">
        <v>66</v>
      </c>
      <c r="I262" s="30" t="s">
        <v>220</v>
      </c>
    </row>
    <row r="263" spans="1:9" ht="104.25" customHeight="1">
      <c r="A263" s="17"/>
      <c r="B263" s="17"/>
      <c r="C263" s="17" t="s">
        <v>318</v>
      </c>
      <c r="D263" s="17" t="s">
        <v>317</v>
      </c>
      <c r="E263" s="10">
        <v>3132</v>
      </c>
      <c r="F263" s="78">
        <v>33517</v>
      </c>
      <c r="G263" s="10" t="s">
        <v>543</v>
      </c>
      <c r="H263" s="10" t="s">
        <v>311</v>
      </c>
      <c r="I263" s="30" t="s">
        <v>319</v>
      </c>
    </row>
    <row r="264" spans="1:9" ht="27" customHeight="1">
      <c r="A264" s="17"/>
      <c r="B264" s="17"/>
      <c r="C264" s="91" t="s">
        <v>409</v>
      </c>
      <c r="D264" s="17"/>
      <c r="E264" s="10"/>
      <c r="F264" s="98">
        <f>SUM(F260:F263)</f>
        <v>500900</v>
      </c>
      <c r="G264" s="10"/>
      <c r="H264" s="10"/>
      <c r="I264" s="30"/>
    </row>
    <row r="265" spans="1:9" ht="30.75" customHeight="1">
      <c r="A265" s="17"/>
      <c r="B265" s="17"/>
      <c r="C265" s="99" t="s">
        <v>8</v>
      </c>
      <c r="D265" s="10"/>
      <c r="E265" s="10"/>
      <c r="F265" s="83">
        <f>F110+F141+F225+F227+F230+F237+F239+F244+F247+F249+F251+F253+F258+F264</f>
        <v>8218985.169999999</v>
      </c>
      <c r="G265" s="10"/>
      <c r="H265" s="10"/>
      <c r="I265" s="30"/>
    </row>
    <row r="266" spans="1:5" ht="18.75">
      <c r="A266" s="15" t="s">
        <v>567</v>
      </c>
      <c r="B266" s="15"/>
      <c r="C266" s="15"/>
      <c r="D266" s="15"/>
      <c r="E266" s="15"/>
    </row>
    <row r="267" spans="1:6" ht="18.75">
      <c r="A267" s="13" t="s">
        <v>320</v>
      </c>
      <c r="B267" s="13"/>
      <c r="C267" s="13"/>
      <c r="D267" s="12"/>
      <c r="E267" s="3"/>
      <c r="F267" s="5" t="s">
        <v>520</v>
      </c>
    </row>
    <row r="268" spans="1:6" ht="44.25" customHeight="1">
      <c r="A268" s="16" t="s">
        <v>343</v>
      </c>
      <c r="B268" s="16"/>
      <c r="C268" s="16"/>
      <c r="D268" s="16"/>
      <c r="E268" s="16"/>
      <c r="F268" s="5" t="s">
        <v>55</v>
      </c>
    </row>
    <row r="269" spans="1:5" ht="15.75">
      <c r="A269" s="2"/>
      <c r="B269" s="2"/>
      <c r="C269" s="1"/>
      <c r="D269" s="2"/>
      <c r="E269" s="1"/>
    </row>
    <row r="270" spans="1:5" ht="15.75">
      <c r="A270" s="2"/>
      <c r="B270" s="2"/>
      <c r="C270" s="1"/>
      <c r="D270" s="2"/>
      <c r="E270" s="1"/>
    </row>
    <row r="271" spans="1:5" ht="15.75">
      <c r="A271" s="2"/>
      <c r="B271" s="2"/>
      <c r="C271" s="1"/>
      <c r="D271" s="2"/>
      <c r="E271" s="1"/>
    </row>
  </sheetData>
  <sheetProtection/>
  <mergeCells count="4">
    <mergeCell ref="A267:C267"/>
    <mergeCell ref="C1:I1"/>
    <mergeCell ref="A266:E266"/>
    <mergeCell ref="A268:E268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2018-10-31T07:49:57Z</cp:lastPrinted>
  <dcterms:created xsi:type="dcterms:W3CDTF">2005-01-26T09:08:47Z</dcterms:created>
  <dcterms:modified xsi:type="dcterms:W3CDTF">2018-11-13T13:34:16Z</dcterms:modified>
  <cp:category/>
  <cp:version/>
  <cp:contentType/>
  <cp:contentStatus/>
</cp:coreProperties>
</file>