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<sst xmlns="http://schemas.openxmlformats.org/spreadsheetml/2006/main" count="941" uniqueCount="404">
  <si>
    <t xml:space="preserve">  09310000-5                 Електрична енергія             </t>
  </si>
  <si>
    <t xml:space="preserve">  65210000-8                    Розподіл газу         </t>
  </si>
  <si>
    <t xml:space="preserve">  60300000-1                   Послуги з транспортування трубопроводами                   </t>
  </si>
  <si>
    <t xml:space="preserve"> 09120000-6                Газове паливо             </t>
  </si>
  <si>
    <t xml:space="preserve"> 09110000-3                 Тверде паливо             </t>
  </si>
  <si>
    <t xml:space="preserve"> 66510000-8                  Страхові послуги           </t>
  </si>
  <si>
    <t xml:space="preserve">     Всього по коду 2210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</si>
  <si>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</si>
  <si>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</si>
  <si>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</si>
  <si>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</si>
  <si>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</si>
  <si>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</si>
  <si>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</si>
  <si>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</si>
  <si>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t>Двигуни та їх частини</t>
  </si>
  <si>
    <t>Послуги з утилізації побутових відходів</t>
  </si>
  <si>
    <t xml:space="preserve">без застосування електронної системи 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</si>
  <si>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</si>
  <si>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</si>
  <si>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</si>
  <si>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</si>
  <si>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t>Вугілля</t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</si>
  <si>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</si>
  <si>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</si>
  <si>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</si>
  <si>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</si>
  <si>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</si>
  <si>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t xml:space="preserve">О.Г. Градова </t>
  </si>
  <si>
    <t>Мастильні оливи та мастильні матеріали</t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</si>
  <si>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</si>
  <si>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 xml:space="preserve"> Розподіл газу  </t>
  </si>
  <si>
    <t>Транспортировка газу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</si>
  <si>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</si>
  <si>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</si>
  <si>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 xml:space="preserve"> </t>
  </si>
  <si>
    <t xml:space="preserve">Звіт про укладений договір </t>
  </si>
  <si>
    <t xml:space="preserve"> 09210000-4                Мастильні засоби   </t>
  </si>
  <si>
    <t>без застосування електронної системи</t>
  </si>
  <si>
    <t xml:space="preserve">24960000-1             Хімічна продукція різна </t>
  </si>
  <si>
    <t>Запасні частини до вантажних транспортних засобів, фургонів та легкових автомобілів</t>
  </si>
  <si>
    <t xml:space="preserve">Січень-грудень 2019 року </t>
  </si>
  <si>
    <t xml:space="preserve">Лютий 2019 року  </t>
  </si>
  <si>
    <t xml:space="preserve">Всього: </t>
  </si>
  <si>
    <r>
      <t xml:space="preserve"> 90510000-5                 Утилізація сміття та поводження зі сміттям    </t>
    </r>
    <r>
      <rPr>
        <b/>
        <sz val="12"/>
        <rFont val="Times New Roman"/>
        <family val="1"/>
      </rPr>
      <t>(відшкодування)</t>
    </r>
    <r>
      <rPr>
        <sz val="12"/>
        <rFont val="Times New Roman"/>
        <family val="1"/>
      </rPr>
      <t xml:space="preserve">           </t>
    </r>
  </si>
  <si>
    <r>
      <t xml:space="preserve">Поводження з побутовими стічними водами та їх утилізація </t>
    </r>
    <r>
      <rPr>
        <b/>
        <sz val="12"/>
        <color indexed="8"/>
        <rFont val="Times New Roman"/>
        <family val="1"/>
      </rPr>
      <t>(рідкі нечистоти)</t>
    </r>
    <r>
      <rPr>
        <sz val="12"/>
        <color indexed="8"/>
        <rFont val="Times New Roman"/>
        <family val="1"/>
      </rPr>
      <t xml:space="preserve"> </t>
    </r>
  </si>
  <si>
    <t xml:space="preserve">Січень - грудень 2019 року </t>
  </si>
  <si>
    <r>
      <t xml:space="preserve"> 09110000-3                 Тверде паливо    </t>
    </r>
    <r>
      <rPr>
        <b/>
        <sz val="12"/>
        <rFont val="Times New Roman"/>
        <family val="1"/>
      </rPr>
      <t xml:space="preserve">  (відшкодування)  </t>
    </r>
    <r>
      <rPr>
        <sz val="12"/>
        <rFont val="Times New Roman"/>
        <family val="1"/>
      </rPr>
      <t xml:space="preserve">    </t>
    </r>
  </si>
  <si>
    <r>
      <t>Вугілля (</t>
    </r>
    <r>
      <rPr>
        <b/>
        <sz val="12"/>
        <rFont val="Times New Roman"/>
        <family val="1"/>
      </rPr>
      <t xml:space="preserve">відшкодування) </t>
    </r>
  </si>
  <si>
    <t xml:space="preserve"> СПЕЦ. ФОНД  </t>
  </si>
  <si>
    <t xml:space="preserve"> Грудень 2019 року </t>
  </si>
  <si>
    <t xml:space="preserve">65310000-9                              Розподіл  електричної  енергії             </t>
  </si>
  <si>
    <r>
      <t>Послуги з компенсації перетікань</t>
    </r>
    <r>
      <rPr>
        <b/>
        <sz val="12"/>
        <rFont val="Times New Roman"/>
        <family val="1"/>
      </rPr>
      <t xml:space="preserve"> реактивної електричної енергії </t>
    </r>
  </si>
  <si>
    <t>Кахель</t>
  </si>
  <si>
    <t xml:space="preserve">Січень - грудень   2019 року </t>
  </si>
  <si>
    <t xml:space="preserve">Січень-Грудень 2019 року  </t>
  </si>
  <si>
    <t>Січень-грудень 2019</t>
  </si>
  <si>
    <t>34330000-9          Запасні частини до вантажних транспортних засобів, фургонів та легкових автомобілів</t>
  </si>
  <si>
    <t>Додаток до річного плану закупівель на   2019 рік</t>
  </si>
  <si>
    <t xml:space="preserve">44510000-8 Знаряддя </t>
  </si>
  <si>
    <t xml:space="preserve">80210000-9            Послуги у сфері середньої технічної та професійної освіти                </t>
  </si>
  <si>
    <t>Охолоджувальні рідини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</si>
  <si>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</si>
  <si>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>Всього по коду 2800</t>
  </si>
  <si>
    <t xml:space="preserve">А.В. Малета    </t>
  </si>
  <si>
    <t>Механічні запасні частини, крім двигунів і частин двигунів</t>
  </si>
  <si>
    <t xml:space="preserve"> 34310000-3                                    Двигуни та їх частини </t>
  </si>
  <si>
    <t xml:space="preserve"> 34320000-6                         Механічні запасні частини, крім двигунів і частин двигунів </t>
  </si>
  <si>
    <t>Знаряддя</t>
  </si>
  <si>
    <t xml:space="preserve">Автомобільні шини </t>
  </si>
  <si>
    <t xml:space="preserve"> 34350000-5                       Шини для транспортних засобів великої та малої тоннажності </t>
  </si>
  <si>
    <t xml:space="preserve"> Кабелі та супутня продукція -  Медтехніка</t>
  </si>
  <si>
    <t xml:space="preserve">44320000-9                        Кабелі та супутня продукція </t>
  </si>
  <si>
    <t>Комп’ютерне обладнання</t>
  </si>
  <si>
    <t xml:space="preserve">44110000-4 Конструкційні матеріали </t>
  </si>
  <si>
    <t xml:space="preserve">          Голова тендерного комітету </t>
  </si>
  <si>
    <t>30210000-4              Машини для обробки даних (апаратна частина)</t>
  </si>
  <si>
    <t xml:space="preserve">30230000-0 Комп’ютерне обладнання </t>
  </si>
  <si>
    <t xml:space="preserve">                      Секретар  тендерного комітету                            </t>
  </si>
  <si>
    <t>Комп’ютер, сканер</t>
  </si>
  <si>
    <t xml:space="preserve"> 90510000-5                 Утилізація сміття та поводження зі сміттям              </t>
  </si>
  <si>
    <t xml:space="preserve"> 90510000-5                     Утилізація сміття та поводження зі сміттям              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</si>
  <si>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</si>
  <si>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Медичні гази -Кисень  </t>
  </si>
  <si>
    <t xml:space="preserve">24110000-8                 Промислови гази </t>
  </si>
  <si>
    <t xml:space="preserve"> 33120000-7                    Системи реєстрації медичної інформації та дослідне обладнання                    </t>
  </si>
  <si>
    <t xml:space="preserve">лютий - грудень 2018 року </t>
  </si>
  <si>
    <t>Індикаторні смужки</t>
  </si>
  <si>
    <t xml:space="preserve">  33120000-7                Системи реєстрації медичної інформації та дослідне обладнання                    </t>
  </si>
  <si>
    <t xml:space="preserve">33190000-8                  Медичне обладнання та вироби медичного призначення різні           </t>
  </si>
  <si>
    <t xml:space="preserve">Одноразові рукавички </t>
  </si>
  <si>
    <t xml:space="preserve"> 18420000-9                Аксесуари для одягу            </t>
  </si>
  <si>
    <t>Неткані матеріали (простирадло, акушерські пакети, пелюшки тощо)</t>
  </si>
  <si>
    <t xml:space="preserve">19270000-9                 Неткані матеріали                              </t>
  </si>
  <si>
    <t xml:space="preserve">35110000-8         Протипожежне, рятувальне та захисне обладнання                               </t>
  </si>
  <si>
    <t xml:space="preserve">Фоточутливі, термочутливі та термографічні папір та картон (ЕКГ папір) </t>
  </si>
  <si>
    <t xml:space="preserve"> 22990000-6          Газетний папір, папір ручного виготовлення та інший некрейдований папір або картон для графічних цілей                            </t>
  </si>
  <si>
    <t xml:space="preserve">Дезинфекційні засоби </t>
  </si>
  <si>
    <t xml:space="preserve"> 24450000-3                 Агрохімічна продукція                 </t>
  </si>
  <si>
    <t xml:space="preserve"> 337600000-5                  Туалетний папір, носові хустинки, рушники для рук і серветки                     </t>
  </si>
  <si>
    <t xml:space="preserve">33150000-6                           Апаратура для радіотерапії, механотерапії, електротерапії та фізичної терапії  </t>
  </si>
  <si>
    <t>24320000-3                          Основні органічні хімічні речовини</t>
  </si>
  <si>
    <t>Пероксид водню</t>
  </si>
  <si>
    <t>24310000-0                           Основні неорганічні хімічні речовини</t>
  </si>
  <si>
    <t xml:space="preserve">33170000-2 Обладнання для анестезії та реанімації </t>
  </si>
  <si>
    <t xml:space="preserve">      Всього по коду 2220</t>
  </si>
  <si>
    <t xml:space="preserve">лютий - грудень 2019 року </t>
  </si>
  <si>
    <t xml:space="preserve">Лютий - грудень 2019 року </t>
  </si>
  <si>
    <t xml:space="preserve">Матеріал перев’язувальний гемостатичний Ревул </t>
  </si>
  <si>
    <t xml:space="preserve">Мішок для блювотних мас </t>
  </si>
  <si>
    <t>Неткані матеріали                                    (ковдра ізоляційна)</t>
  </si>
  <si>
    <t>Неткані матеріали                                    (епід. комплект)</t>
  </si>
  <si>
    <t xml:space="preserve">  Йод</t>
  </si>
  <si>
    <t xml:space="preserve">Березень - грудень 2019 року </t>
  </si>
  <si>
    <t xml:space="preserve">Засіб для проведення штучного дихання </t>
  </si>
  <si>
    <t>Нетканій матеріал "Опекун"</t>
  </si>
  <si>
    <t>Системи реєстрації медичної інформації та дослідне обладнання ( глюкометри)</t>
  </si>
  <si>
    <t>Стетофонендоскопи</t>
  </si>
  <si>
    <t>44610000-9                Цистерни, резервуари, контейнери та посудини високого тиску</t>
  </si>
  <si>
    <t>Холодильні контейнери (сумка - холодильник)</t>
  </si>
  <si>
    <t>Маски для реанімації (ларингомаски)</t>
  </si>
  <si>
    <t>липень-грудень 2019 року</t>
  </si>
  <si>
    <t xml:space="preserve"> Захисні пристрої (одноразові маски)</t>
  </si>
  <si>
    <t>Мішок Амбу</t>
  </si>
  <si>
    <t xml:space="preserve">Кисневі маски </t>
  </si>
  <si>
    <t xml:space="preserve">Повітровід      </t>
  </si>
  <si>
    <t>лютий -грудень 2019 року</t>
  </si>
  <si>
    <t>Кислородні балони</t>
  </si>
  <si>
    <t>Відсмоктувачі</t>
  </si>
  <si>
    <t>44530000-4                       Кріпильні деталі</t>
  </si>
  <si>
    <t>Кріплення для інфузаційних систем</t>
  </si>
  <si>
    <t xml:space="preserve">Пристрій для перенесення пацієнта, що сидить (Ноші) </t>
  </si>
  <si>
    <t>Пристосування для перенесення (Ноші м'ягкі)</t>
  </si>
  <si>
    <t xml:space="preserve">Квітень - грудень 2019 року </t>
  </si>
  <si>
    <t>24320000-3                            Основні органічні хімічні речовини</t>
  </si>
  <si>
    <t>Спирт етиловий</t>
  </si>
  <si>
    <t xml:space="preserve">24950000-8     Спеціалізована хімічна продукція                             </t>
  </si>
  <si>
    <t>Активоване вугілля</t>
  </si>
  <si>
    <t>Тонометри</t>
  </si>
  <si>
    <t>Спинна дошка</t>
  </si>
  <si>
    <t xml:space="preserve">Оплата послуг (крім комунальних) </t>
  </si>
  <si>
    <r>
      <t>Послуги Інтранету  (</t>
    </r>
    <r>
      <rPr>
        <b/>
        <sz val="12"/>
        <rFont val="Times New Roman"/>
        <family val="1"/>
      </rPr>
      <t>резервний Інтернет, Київстар)</t>
    </r>
  </si>
  <si>
    <t xml:space="preserve"> 72410000-7 Послуги провайдерів                    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</si>
  <si>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</si>
  <si>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 xml:space="preserve">    64210000-1                   Послуги телефонного зв’язку та передачі даних                       </t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</si>
  <si>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</si>
  <si>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t xml:space="preserve"> 72220000-3    Консультаційні послуги з питань систем та з технічних питань                 </t>
  </si>
  <si>
    <t xml:space="preserve">Січень-квітень 2019 року </t>
  </si>
  <si>
    <t>Послуги з охорони об’єктів та особистої охорони</t>
  </si>
  <si>
    <t xml:space="preserve">     79710000-4             Охоронні послуги               </t>
  </si>
  <si>
    <t xml:space="preserve">Оренда автомобіля </t>
  </si>
  <si>
    <t xml:space="preserve">Оренда обладнання </t>
  </si>
  <si>
    <t>Послуги з надання в оренду чи лізингу нежитлової нерухомості</t>
  </si>
  <si>
    <t xml:space="preserve">  70220000-9                  Послуги з надання в оренду чи лізингу нежитлової нерухомості                    </t>
  </si>
  <si>
    <t>Послуги зі страхування транспортних засобів</t>
  </si>
  <si>
    <t xml:space="preserve">  66510000-8                 Страхові послуги                   </t>
  </si>
  <si>
    <t xml:space="preserve">Послуги зі страхування майна </t>
  </si>
  <si>
    <t xml:space="preserve">Інформаційні послуги (хостинг) </t>
  </si>
  <si>
    <t xml:space="preserve">98110000-7                         Послуги підприємницьких, професійних та спеціалізованих організацій </t>
  </si>
  <si>
    <t>Послуги з ремонту і технічного обслуговування контрольних приладів (GPS навігаторів)</t>
  </si>
  <si>
    <t xml:space="preserve">50410000-2                            Послуги з ремонту і технічного обслуговування вимірювальних, випробувальних і контрольних приладів </t>
  </si>
  <si>
    <r>
      <t xml:space="preserve">Послуги з технічного обслуговування газових приладів   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 </t>
    </r>
  </si>
  <si>
    <t xml:space="preserve">50530000-9                                Послуги з ремонту і технічного обслуговування техніки     </t>
  </si>
  <si>
    <r>
      <t xml:space="preserve">Послуги з технічного обслуговування газових приладів  </t>
    </r>
    <r>
      <rPr>
        <b/>
        <sz val="12"/>
        <color indexed="8"/>
        <rFont val="Times New Roman"/>
        <family val="1"/>
      </rPr>
      <t xml:space="preserve"> (відшкодування)   </t>
    </r>
  </si>
  <si>
    <t xml:space="preserve">Послуги з ремонту і технічного обслуговування протипожежного обладнання (пожежне спостереження) </t>
  </si>
  <si>
    <t>50410000-2                 Послуги з ремонту і технічного обслуговування вимірювальних, випробувальних і контрольних приладів</t>
  </si>
  <si>
    <t>Перевірка вентиляційних систем</t>
  </si>
  <si>
    <t xml:space="preserve">71310000-4 Консультаційні послуги у галузях інженерії та будівництва </t>
  </si>
  <si>
    <t xml:space="preserve">Січень-квітень              2019 року </t>
  </si>
  <si>
    <t xml:space="preserve">      Всього по коду 2240</t>
  </si>
  <si>
    <t xml:space="preserve">Видатки на відрядження </t>
  </si>
  <si>
    <t xml:space="preserve">     Всього по коду 2250</t>
  </si>
  <si>
    <t xml:space="preserve">Оплата комунальних послуг та енергоносіїв 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</si>
  <si>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</si>
  <si>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r>
      <t xml:space="preserve">    09320000-8                   Пара, гаряча вода та пов’язана продукція (Централізоване опалення) </t>
    </r>
    <r>
      <rPr>
        <b/>
        <sz val="12"/>
        <rFont val="Times New Roman"/>
        <family val="1"/>
      </rPr>
      <t>відшкодування</t>
    </r>
    <r>
      <rPr>
        <sz val="12"/>
        <rFont val="Times New Roman"/>
        <family val="1"/>
      </rPr>
      <t xml:space="preserve">                   </t>
    </r>
  </si>
  <si>
    <t>Грудень 2019 року</t>
  </si>
  <si>
    <r>
      <rPr>
        <b/>
        <sz val="12"/>
        <rFont val="Times New Roman"/>
        <family val="1"/>
      </rPr>
      <t>Спец. фонд</t>
    </r>
  </si>
  <si>
    <t xml:space="preserve">      Всього по коду 2271</t>
  </si>
  <si>
    <t xml:space="preserve">Послуги водопостачання </t>
  </si>
  <si>
    <t xml:space="preserve">    65110000-7              Розподіл води               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</si>
  <si>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</si>
  <si>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      65110000-7                 Розподіл води                </t>
  </si>
  <si>
    <t>Спец. фонд</t>
  </si>
  <si>
    <t xml:space="preserve">Послуги водовідведення </t>
  </si>
  <si>
    <t xml:space="preserve">  90430000-0                   Послуги з відведення стічних вод                    </t>
  </si>
  <si>
    <r>
      <t xml:space="preserve">Послуги водовідведення </t>
    </r>
    <r>
      <rPr>
        <b/>
        <sz val="12"/>
        <rFont val="Times New Roman"/>
        <family val="1"/>
      </rPr>
      <t>(відшкодування)</t>
    </r>
  </si>
  <si>
    <t xml:space="preserve"> 90430000-0                Послуги з відведення стічних вод                    </t>
  </si>
  <si>
    <t xml:space="preserve">Спец. фонд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</si>
  <si>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</si>
  <si>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t xml:space="preserve">90430000-0                    Послуги з відведення стічних вод                      </t>
  </si>
  <si>
    <t xml:space="preserve">      Всього по коду 2272</t>
  </si>
  <si>
    <t xml:space="preserve">Паперові серветки </t>
  </si>
  <si>
    <t xml:space="preserve"> Системи </t>
  </si>
  <si>
    <t xml:space="preserve">34330000-9            Запасні частини до вантажних транспортних засобів, фургонів та легкових автомобілів </t>
  </si>
  <si>
    <t xml:space="preserve">Запасні частини до вантажних транспортних засобів, фургонів та легкових автомобілів </t>
  </si>
  <si>
    <t>Лютий-грудень 2019</t>
  </si>
  <si>
    <r>
      <t xml:space="preserve">Районні кошти 
Новокаховська станція екстреної (швидкої) медичної допомоги            </t>
    </r>
    <r>
      <rPr>
        <sz val="12"/>
        <rFont val="Times New Roman"/>
        <family val="1"/>
      </rPr>
      <t>Протокол № 8 від 26.02.2019</t>
    </r>
    <r>
      <rPr>
        <b/>
        <sz val="12"/>
        <rFont val="Times New Roman"/>
        <family val="1"/>
      </rPr>
      <t xml:space="preserve">
</t>
    </r>
  </si>
  <si>
    <t xml:space="preserve">ДБН А.2.2.-3-2014 Поточний ремонт приміщення Новокаховської станції швидкої медичної допомоги </t>
  </si>
  <si>
    <t xml:space="preserve">Поточний ремонт приміщення Новокаховської станції швидкої медичної допомоги </t>
  </si>
  <si>
    <t xml:space="preserve">50110000-9 Послуги з ремонту і технічного обслуговування мототранспортних засобів і супутнього обладнання </t>
  </si>
  <si>
    <t xml:space="preserve">50110000-9       Послуги з ремонту і технічного обслуговування мототранспортних засобів і супутнього обладнання </t>
  </si>
  <si>
    <t>Послуги з ремонту автомобілів</t>
  </si>
  <si>
    <t>Послуги з технічного обслуговування телекомунікаційного обладнання  (ремонт телефона)</t>
  </si>
  <si>
    <t>без застування електронної системи</t>
  </si>
  <si>
    <t xml:space="preserve">50330000-7              Послуги з технічного обслуговування телекомунікаційного обладнання </t>
  </si>
  <si>
    <t>50420000-5           Послуги з ремонту і технічного обслуговування медичного та хірургічного обладнання</t>
  </si>
  <si>
    <t>Послуги з ремонту і технічного обслуговування медичного та хірургічного обладнання</t>
  </si>
  <si>
    <t xml:space="preserve">ДБН А.2.2.-3-2014 Поточний ремонт ремонтної зони гаража по вул. Ладичука, 148 в м. Херсон </t>
  </si>
  <si>
    <t>Поточний ремонт ремонтної зони гаража по вул. Ладичука, 148 в м. Херсон</t>
  </si>
  <si>
    <t xml:space="preserve">ДБН А.2.2.-3-2014 Поточний ремонт приміщень за адресою вул. Ладичука, 148, м. Херсон </t>
  </si>
  <si>
    <t>Поточний ремонт приміщень за адресою вул. Ладичука, 148, м. Херсон</t>
  </si>
  <si>
    <t xml:space="preserve">72260000-5          Послуги, пов’язані з програмним забезпеченням </t>
  </si>
  <si>
    <t>Послуги, пов’язані з програмним забезпеченням</t>
  </si>
  <si>
    <t>Протокол № 9 від 04.03.2019</t>
  </si>
  <si>
    <t xml:space="preserve">42120000-6           Насоси та компресори </t>
  </si>
  <si>
    <t>Насос</t>
  </si>
  <si>
    <t xml:space="preserve">44160000-9 Магістралі, трубопроводи, труби, обсадні труби, тюбінги та супутні вироби </t>
  </si>
  <si>
    <t xml:space="preserve"> Магістралі, трубопроводи, труби, обсадні труби, тюбінги та супутні вироби </t>
  </si>
  <si>
    <t xml:space="preserve">50320000-4         Послуги з ремонту і технічного обслуговування персональних комп’ютерів </t>
  </si>
  <si>
    <t>Послуги з ремонту і технічного обслуговування персональних комп’ютерів</t>
  </si>
  <si>
    <t xml:space="preserve">45310000-3 Електромонтажні роботи </t>
  </si>
  <si>
    <t xml:space="preserve">Електромонтажні роботи </t>
  </si>
  <si>
    <t xml:space="preserve">50530000-9          Послуги з ремонту і технічного обслуговування техніки </t>
  </si>
  <si>
    <t>Послуги з технічного обслуговування газових приладів</t>
  </si>
  <si>
    <t xml:space="preserve">71630000-3          Послуги з технічного огляду та випробовувань </t>
  </si>
  <si>
    <t>Вимірювальні роботи</t>
  </si>
  <si>
    <t>Протокол № 8 від 26.02.2019</t>
  </si>
  <si>
    <r>
      <t xml:space="preserve">Протокол № 8 від 26.02.2019         </t>
    </r>
    <r>
      <rPr>
        <b/>
        <sz val="12"/>
        <rFont val="Times New Roman"/>
        <family val="1"/>
      </rPr>
      <t>Медична субвенція</t>
    </r>
  </si>
  <si>
    <t xml:space="preserve">75120000-3 Адміністративні послуги державних установ </t>
  </si>
  <si>
    <t xml:space="preserve"> Адміністративні послуги державних установ </t>
  </si>
  <si>
    <t>Протокол № 10 від 18.03.2019</t>
  </si>
  <si>
    <t>Протокол № 14 від 25.03.2019</t>
  </si>
  <si>
    <t>Фіксатор для голови</t>
  </si>
  <si>
    <t xml:space="preserve">березень - грудень 2019 року </t>
  </si>
  <si>
    <t>Протокол № 8 від 26.02.2019, протокол № 9 від 04.03.2019, протокол № 14 від 25.03.2019</t>
  </si>
  <si>
    <r>
      <t xml:space="preserve">Районні кошти 
Новокаховська станція екстреної (швидкої) медичної допомоги            </t>
    </r>
    <r>
      <rPr>
        <sz val="12"/>
        <rFont val="Times New Roman"/>
        <family val="1"/>
      </rPr>
      <t>Протокол № 8 від 26.02.2019, протокол № 14 від 25.03.2019</t>
    </r>
    <r>
      <rPr>
        <b/>
        <sz val="12"/>
        <rFont val="Times New Roman"/>
        <family val="1"/>
      </rPr>
      <t xml:space="preserve">
</t>
    </r>
  </si>
  <si>
    <t>Протокол № 10 від 18.03.2019, протокол № 14 від 25.03.2019</t>
  </si>
  <si>
    <t xml:space="preserve">90520000-8            Послуги у сфері поводження з радіоактивними, токсичними, медичними та небезпечними відходами </t>
  </si>
  <si>
    <t>Утилізація відходів</t>
  </si>
  <si>
    <r>
      <rPr>
        <b/>
        <sz val="12"/>
        <rFont val="Times New Roman"/>
        <family val="1"/>
      </rPr>
      <t xml:space="preserve">Районні кошти 
Новокаховська станція екстреної (швидкої) медичної допомоги    </t>
    </r>
    <r>
      <rPr>
        <sz val="12"/>
        <rFont val="Times New Roman"/>
        <family val="1"/>
      </rPr>
      <t xml:space="preserve">           протокол № 14 від 25.03.2019</t>
    </r>
  </si>
  <si>
    <t xml:space="preserve">72220000-3 Консультаційні послуги з питань систем та з технічних питань </t>
  </si>
  <si>
    <t>Послуги з програмування та консультаційні послуги з питань програмного забезпечення (послуги Монтекса)</t>
  </si>
  <si>
    <t xml:space="preserve">79710000-4         Охоронні послуги </t>
  </si>
  <si>
    <t>Спостереження за пожежною сигналізацією об’єкта, технічне обслуговування СПП</t>
  </si>
  <si>
    <t xml:space="preserve">50340000-0           Послуги з ремонту і технічного обслуговування аудіовізуального та оптичного обладнання </t>
  </si>
  <si>
    <t xml:space="preserve">50410000-2           Послуги з ремонту і технічного обслуговування вимірювальних, випробувальних і контрольних приладів </t>
  </si>
  <si>
    <t>50410000-2        Послуги з ремонту і технічного обслуговування вимірювальних, випробувальних і контрольних приладів</t>
  </si>
  <si>
    <t>Послуги з ремонту і технічного обслуговування аудіовізуального та оптичного обладнання</t>
  </si>
  <si>
    <t xml:space="preserve">90670000-4 Послуги з дезінфікування та дератизування міських і сільських територій </t>
  </si>
  <si>
    <t>Послуги з дезінфікування та дератизування</t>
  </si>
  <si>
    <t xml:space="preserve">98310000-9 Послуги з прання і сухого чищення </t>
  </si>
  <si>
    <t>Послуги з прання і сухого чищення</t>
  </si>
  <si>
    <t xml:space="preserve">50310000-1 Технічне обслуговування і ремонт офісної техніки </t>
  </si>
  <si>
    <t>Ремонт і технічне обслуговування принтерів</t>
  </si>
  <si>
    <t>ДБН А.2.2.-3-2014 Поточний ремонт ремонтної зони гаража по вул. Ладичука, 148 в м. Херсон</t>
  </si>
  <si>
    <r>
      <rPr>
        <b/>
        <sz val="12"/>
        <rFont val="Times New Roman"/>
        <family val="1"/>
      </rPr>
      <t xml:space="preserve">Додаткові кошти  </t>
    </r>
    <r>
      <rPr>
        <sz val="12"/>
        <rFont val="Times New Roman"/>
        <family val="1"/>
      </rPr>
      <t xml:space="preserve">           протокол № 14 від 25.03.2019</t>
    </r>
  </si>
  <si>
    <t>Ремені</t>
  </si>
  <si>
    <t xml:space="preserve">34320000-6           Механічні запасні частини, крім двигунів і частин двигунів </t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</si>
  <si>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14 від 25.03.2019</t>
    </r>
  </si>
  <si>
    <t xml:space="preserve">39830000-9          Продукція для чищення </t>
  </si>
  <si>
    <t>Мийні засоби</t>
  </si>
  <si>
    <t>Протокол № 16 від 09.04.2019</t>
  </si>
  <si>
    <t>Протокол № 14 від 25.03.2019, протокол № 16 від 09.04.2019</t>
  </si>
  <si>
    <t>Пральний порошок</t>
  </si>
  <si>
    <t xml:space="preserve">39830000-9           Продукція для чищення </t>
  </si>
  <si>
    <t>Квітень-грудень 2019</t>
  </si>
  <si>
    <t xml:space="preserve">44810000-1         Фарби </t>
  </si>
  <si>
    <t>Емалі та глазурі</t>
  </si>
  <si>
    <t>Протокол № 16 від 09.04.2019, протокол № 17 від 10.04.2019</t>
  </si>
  <si>
    <t>Протокол № 14 від 25.03.2019, протокол № 18 від 18.04.2019</t>
  </si>
  <si>
    <t>Протокол № 18 від 18.04.2019</t>
  </si>
  <si>
    <t>Протокол № 8 від 26.02.2019, протокол № 18 від 18.04.2019</t>
  </si>
  <si>
    <t>Розпломбування та опломбування водомірного вузла</t>
  </si>
  <si>
    <t>Поштові послуги</t>
  </si>
  <si>
    <t xml:space="preserve">64110000-0           Поштові послуги </t>
  </si>
  <si>
    <t xml:space="preserve">34310000-3            Двигуни та їх частини </t>
  </si>
  <si>
    <t>Травень-грудень 2019 року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</si>
  <si>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</t>
    </r>
  </si>
  <si>
    <t xml:space="preserve">Механічні запасні частини, крім двигунів і частин двигунів </t>
  </si>
  <si>
    <t xml:space="preserve">34320000-6          Механічні запасні частини, крім двигунів і частин двигунів </t>
  </si>
  <si>
    <t xml:space="preserve">42140000-2        Зубчасті колеса, зубчасті передачі та приводні елементи </t>
  </si>
  <si>
    <t xml:space="preserve">Зубчасті колеса, зубчасті передачі та приводні елементи </t>
  </si>
  <si>
    <t xml:space="preserve">31610000-5 Електричне обладнання для двигунів і транспортних засобів </t>
  </si>
  <si>
    <t xml:space="preserve">Електричне обладнання для двигунів і транспортних засобів </t>
  </si>
  <si>
    <t xml:space="preserve">44520000-1 Замки, ключі та петлі </t>
  </si>
  <si>
    <t xml:space="preserve">Замки, ключі та петлі </t>
  </si>
  <si>
    <t xml:space="preserve">34330000-9           Запасні частини до вантажних транспортних засобів, фургонів та легкових автомобілів </t>
  </si>
  <si>
    <t>Автомобільні шини</t>
  </si>
  <si>
    <t xml:space="preserve">31430000-9  Електричні акумулятори </t>
  </si>
  <si>
    <t>Електричні акумулятори</t>
  </si>
  <si>
    <t>Бланки,  реєстраційні журнали та інше</t>
  </si>
  <si>
    <t xml:space="preserve">34350000-5          Шини для транспортних засобів великої та малої тоннажності </t>
  </si>
  <si>
    <t xml:space="preserve">44220000-8            Столярні вироби </t>
  </si>
  <si>
    <t xml:space="preserve">22810000-1                         Паперові чи картонні реєстраційні журнали </t>
  </si>
  <si>
    <t xml:space="preserve">30190000-7 Офісне устаткування та приладдя різне </t>
  </si>
  <si>
    <t>Папір, канцелярське приладдя</t>
  </si>
  <si>
    <t>Лічильна та обчислювальна техніка</t>
  </si>
  <si>
    <t xml:space="preserve">30140000-2         Лічильна та обчислювальна техніка </t>
  </si>
  <si>
    <t xml:space="preserve">30210000-4           Машини для обробки даних (апаратна частина) </t>
  </si>
  <si>
    <t>Персональні комп’ютери</t>
  </si>
  <si>
    <t>Труба, арматура та інше</t>
  </si>
  <si>
    <t xml:space="preserve">44210000-5 Конструкції та їх частини </t>
  </si>
  <si>
    <t>Конструкції та їх частини</t>
  </si>
  <si>
    <t xml:space="preserve">44310000-6          Вироби з дроту </t>
  </si>
  <si>
    <t>Вироби з дроту</t>
  </si>
  <si>
    <t>Конструкційні матеріали</t>
  </si>
  <si>
    <t>Грунт</t>
  </si>
  <si>
    <t xml:space="preserve">14210000-6        Гравій, пісок, щебінь і наповнювачі </t>
  </si>
  <si>
    <t xml:space="preserve">44830000-7           Мастики, шпаклівки, замазки та розчинники </t>
  </si>
  <si>
    <t>Шпаклівка, розчинник</t>
  </si>
  <si>
    <t xml:space="preserve">44920000-5          Вапняк, гіпс і крейда </t>
  </si>
  <si>
    <t>Вапняк</t>
  </si>
  <si>
    <t xml:space="preserve">44810000-1           Фарби </t>
  </si>
  <si>
    <t>Фарби</t>
  </si>
  <si>
    <t xml:space="preserve">24910000-6              Клеї </t>
  </si>
  <si>
    <t>Клеї</t>
  </si>
  <si>
    <t xml:space="preserve">44190000-8 Конструкційні матеріали різні </t>
  </si>
  <si>
    <t>Конструкційні матеріали різні</t>
  </si>
  <si>
    <t>Каналізаційні люки</t>
  </si>
  <si>
    <t>Пензлі для фарбування</t>
  </si>
  <si>
    <t>Крани</t>
  </si>
  <si>
    <t>Вироби для ванної кімнати та кухні</t>
  </si>
  <si>
    <t xml:space="preserve">44420000-0           Будівельні товари </t>
  </si>
  <si>
    <t xml:space="preserve">39220000-0          Кухонне приладдя, товари для дому та господарства і приладдя для закладів громадського харчування </t>
  </si>
  <si>
    <t xml:space="preserve">42130000-9         Арматура трубопровідна: крани, вентилі, клапани та подібні пристрої </t>
  </si>
  <si>
    <t xml:space="preserve">44410000-7              Вироби для ванної кімнати та кухні </t>
  </si>
  <si>
    <t xml:space="preserve">42650000-7           Ручні інструменти пневматичні чи моторизовані </t>
  </si>
  <si>
    <t>Акум шуруповерт</t>
  </si>
  <si>
    <t xml:space="preserve">44510000-8          Знаряддя </t>
  </si>
  <si>
    <t>Ручні інструменти різні</t>
  </si>
  <si>
    <t xml:space="preserve">50410000-2        Послуги з ремонту і технічного обслуговування вимірювальних, випробувальних і контрольних приладів </t>
  </si>
  <si>
    <t xml:space="preserve">50410000-2       Послуги з ремонту і технічного обслуговування вимірювальних, випробувальних і контрольних приладів </t>
  </si>
  <si>
    <t xml:space="preserve">ДБН А.2.2.-3-2014 Поточний ремонт будівель за адресою м. Херсон вул. О. Гончара, 6 </t>
  </si>
  <si>
    <t>Поточний ремонт будівель за адресою м. Херсон вул. О. Гончара, 6</t>
  </si>
  <si>
    <t>Технічне обслуговування лічильника води</t>
  </si>
  <si>
    <t xml:space="preserve">71630000-3        Послуги з технічного огляду та випробовувань </t>
  </si>
  <si>
    <t>Послуги з технічних випробувань (повірка кислородних балонів)</t>
  </si>
  <si>
    <t xml:space="preserve">50330000-7         Послуги з технічного обслуговування телекомунікаційного обладнання </t>
  </si>
  <si>
    <t xml:space="preserve">50110000-9        Послуги з ремонту і технічного обслуговування мототранспортних засобів і супутнього обладнання </t>
  </si>
  <si>
    <t>Встановлення радіобрелків</t>
  </si>
  <si>
    <t xml:space="preserve">71630000-3         Послуги з технічного огляду та випробовувань </t>
  </si>
  <si>
    <t>Повірка обладнання</t>
  </si>
  <si>
    <t xml:space="preserve">77210000-5 Лісозаготівельні послуги </t>
  </si>
  <si>
    <t>Послуги з видалення дерев</t>
  </si>
  <si>
    <t xml:space="preserve">98310000-9        Послуги з прання і сухого чищення </t>
  </si>
  <si>
    <t xml:space="preserve">50310000-1      Технічне обслуговування і ремонт офісної техніки </t>
  </si>
  <si>
    <t xml:space="preserve">50420000-5       Послуги з ремонту і технічного обслуговування медичного та хірургічного обладнання </t>
  </si>
  <si>
    <t xml:space="preserve">50530000-9           Послуги з ремонту і технічного обслуговування техніки </t>
  </si>
  <si>
    <t xml:space="preserve">72260000-5         Послуги, пов’язані з програмним забезпеченням </t>
  </si>
  <si>
    <t xml:space="preserve">Травень - грудень 2019 року </t>
  </si>
  <si>
    <r>
      <rPr>
        <sz val="12"/>
        <rFont val="Times New Roman"/>
        <family val="1"/>
      </rPr>
      <t>Протокол № 21 від 14.05.2019</t>
    </r>
    <r>
      <rPr>
        <b/>
        <sz val="12"/>
        <rFont val="Times New Roman"/>
        <family val="1"/>
      </rPr>
      <t xml:space="preserve">        СПЕЦ. ФОНД  </t>
    </r>
  </si>
  <si>
    <r>
      <rPr>
        <sz val="12"/>
        <rFont val="Times New Roman"/>
        <family val="1"/>
      </rPr>
      <t>Протокол № 21 від 14.05.2019</t>
    </r>
    <r>
      <rPr>
        <b/>
        <sz val="12"/>
        <rFont val="Times New Roman"/>
        <family val="1"/>
      </rPr>
      <t xml:space="preserve">           СПЕЦ. ФОНД  </t>
    </r>
  </si>
  <si>
    <t>Двері, вікна, перегородки</t>
  </si>
  <si>
    <t xml:space="preserve">31520000-7 Світильники та освітлювальна арматура </t>
  </si>
  <si>
    <t>Освітлювальна арматура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</si>
  <si>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23 від 24.05.2019</t>
    </r>
  </si>
  <si>
    <t>30210000-4     Машини для обробки даних (апаратна частина)</t>
  </si>
  <si>
    <r>
      <rPr>
        <b/>
        <sz val="12"/>
        <rFont val="Times New Roman"/>
        <family val="1"/>
      </rPr>
      <t xml:space="preserve">Районні кошти 
Білозерська станція Е(Ш)МД     </t>
    </r>
    <r>
      <rPr>
        <sz val="12"/>
        <rFont val="Times New Roman"/>
        <family val="1"/>
      </rPr>
      <t xml:space="preserve">Протокол № 23 від 24.05.2019 </t>
    </r>
  </si>
  <si>
    <t xml:space="preserve">39710000-2 Електричні побутові прилади </t>
  </si>
  <si>
    <t>Електричні побутові прилади</t>
  </si>
  <si>
    <t>31520000-7 Світильники та освітлювальна арматура</t>
  </si>
  <si>
    <t>Настільна лампа</t>
  </si>
  <si>
    <r>
      <rPr>
        <b/>
        <sz val="12"/>
        <rFont val="Times New Roman"/>
        <family val="1"/>
      </rPr>
      <t xml:space="preserve">Районні кошти 
Посад-Покровський пункт Білозерської станції  Е(Ш)МД     </t>
    </r>
    <r>
      <rPr>
        <sz val="12"/>
        <rFont val="Times New Roman"/>
        <family val="1"/>
      </rPr>
      <t xml:space="preserve">Протокол № 23 від 24.05.2019 </t>
    </r>
  </si>
  <si>
    <t>Медичні матеріали</t>
  </si>
  <si>
    <t>Травень - грудень 2019 року</t>
  </si>
  <si>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23 від 24.05.2019</t>
    </r>
  </si>
  <si>
    <t>Шини фіксуючі</t>
  </si>
  <si>
    <t>Інфузійне приладдя</t>
  </si>
  <si>
    <t>Неткані матеріали (епід. комплект)</t>
  </si>
  <si>
    <t>Мішок для блювотних мас</t>
  </si>
  <si>
    <t>Неткані матеріали (ковдра ізоляційна)</t>
  </si>
  <si>
    <t>Фіксатор для шиї</t>
  </si>
  <si>
    <t xml:space="preserve">337600000-5 Туалетний папір, носові хустинки, рушники для рук і серветки </t>
  </si>
  <si>
    <t>Паперові серветки</t>
  </si>
  <si>
    <t>Медична валіза</t>
  </si>
  <si>
    <t xml:space="preserve">35110000-8 Протипожежне, рятувальне та захисне обладнання </t>
  </si>
  <si>
    <t>Захисні пристрої (одноразові маски)</t>
  </si>
  <si>
    <t xml:space="preserve">33150000-6   Апаратура для радіотерапії, механотерапії, електротерапії та фізичної терапії </t>
  </si>
  <si>
    <t xml:space="preserve">18920000-4          Сумки </t>
  </si>
  <si>
    <t xml:space="preserve">33190000-8         Медичне обладнання та вироби медичного призначення різні </t>
  </si>
  <si>
    <t xml:space="preserve">19270000-9         Неткані матеріали </t>
  </si>
  <si>
    <t xml:space="preserve">33140000-3         Медичні матеріали </t>
  </si>
  <si>
    <t xml:space="preserve">33140000-3           Медичні матеріали </t>
  </si>
  <si>
    <t xml:space="preserve">19270000-9           Неткані матеріали </t>
  </si>
  <si>
    <t xml:space="preserve">33150000-6  Апаратура для радіотерапії, механотерапії, електротерапії та фізичної терапії </t>
  </si>
  <si>
    <t>Відсмоктувач електричний</t>
  </si>
  <si>
    <t xml:space="preserve">33150000-6       Апаратура для радіотерапії, механотерапії, електротерапії та фізичної терапії </t>
  </si>
  <si>
    <t>Кисневі маски (дорослі)</t>
  </si>
  <si>
    <t xml:space="preserve">24450000-3 Агрохімічна продукція </t>
  </si>
  <si>
    <t>Дезінфекційні засоби</t>
  </si>
  <si>
    <t xml:space="preserve">18420000-9          Аксесуари для одягу </t>
  </si>
  <si>
    <t>Одноразові рукавички</t>
  </si>
  <si>
    <t>Протокол № 9 від 04.03.2019, протокол № 18 від 18.04.2019, протокол № 23 від 24.05.2019</t>
  </si>
  <si>
    <t>Протокол № 8 від 26.02.2019, протокол № 10 від 18.03.2019, протокол № 18 від 18.04.2019, протокол № 23 від 24.05.2019</t>
  </si>
  <si>
    <t>Протокол № 23 від 24.05.2019</t>
  </si>
  <si>
    <t>Затверджений протоколом засідання тендерного комітету № 23 від 24.05.2019</t>
  </si>
  <si>
    <t xml:space="preserve">39150000-8            Меблі та приспособи різні </t>
  </si>
  <si>
    <t>Ліжко</t>
  </si>
  <si>
    <t xml:space="preserve">39150000-8          Меблі та приспособи різні </t>
  </si>
  <si>
    <t>Меблі та приспособи різні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</si>
  <si>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23 від 24.05.2019</t>
    </r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</si>
  <si>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23 від 24.05.2019</t>
    </r>
  </si>
  <si>
    <t>Протокол № 16 від 09.04.2019, протокол № 23 від 24.05.2019</t>
  </si>
  <si>
    <t>Протокол № 14 від 25.03.2019, протокол № 23 від 24.05.2019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</si>
</sst>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  <numFmt numFmtId="211" formatCode="#,##0\ &quot;₽&quot;;[Red]#,##0\ &quot;₽&quot;"/>
    <numFmt numFmtId="212" formatCode="#,##0.0000_р_.;[Red]#,##0.0000_р_."/>
  </numFmts>
  <fonts count="51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wrapText="1"/>
    </xf>
    <xf numFmtId="0" fontId="13" fillId="33" borderId="15" xfId="0" applyFont="1" applyFill="1" applyBorder="1" applyAlignment="1">
      <alignment horizontal="center" wrapText="1"/>
    </xf>
    <xf numFmtId="0" fontId="13" fillId="33" borderId="16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206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wrapText="1"/>
    </xf>
    <xf numFmtId="0" fontId="3" fillId="33" borderId="17" xfId="0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wrapText="1"/>
    </xf>
    <xf numFmtId="0" fontId="5" fillId="33" borderId="17" xfId="0" applyFont="1" applyFill="1" applyBorder="1" applyAlignment="1">
      <alignment wrapText="1"/>
    </xf>
    <xf numFmtId="2" fontId="5" fillId="33" borderId="17" xfId="0" applyNumberFormat="1" applyFont="1" applyFill="1" applyBorder="1" applyAlignment="1">
      <alignment horizontal="center" wrapText="1"/>
    </xf>
    <xf numFmtId="2" fontId="3" fillId="33" borderId="17" xfId="0" applyNumberFormat="1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vertical="center" wrapText="1"/>
    </xf>
    <xf numFmtId="198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 vertical="center" wrapText="1"/>
    </xf>
    <xf numFmtId="208" fontId="3" fillId="33" borderId="1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 wrapText="1"/>
    </xf>
    <xf numFmtId="198" fontId="5" fillId="33" borderId="10" xfId="0" applyNumberFormat="1" applyFont="1" applyFill="1" applyBorder="1" applyAlignment="1">
      <alignment horizontal="center" wrapText="1"/>
    </xf>
    <xf numFmtId="14" fontId="3" fillId="33" borderId="10" xfId="0" applyNumberFormat="1" applyFont="1" applyFill="1" applyBorder="1" applyAlignment="1">
      <alignment horizontal="center" wrapText="1"/>
    </xf>
    <xf numFmtId="198" fontId="3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2" fontId="5" fillId="33" borderId="10" xfId="0" applyNumberFormat="1" applyFont="1" applyFill="1" applyBorder="1" applyAlignment="1">
      <alignment horizontal="center" wrapText="1"/>
    </xf>
    <xf numFmtId="3" fontId="3" fillId="33" borderId="10" xfId="0" applyNumberFormat="1" applyFont="1" applyFill="1" applyBorder="1" applyAlignment="1">
      <alignment horizontal="center" wrapText="1"/>
    </xf>
    <xf numFmtId="3" fontId="5" fillId="33" borderId="10" xfId="0" applyNumberFormat="1" applyFont="1" applyFill="1" applyBorder="1" applyAlignment="1">
      <alignment horizontal="center" wrapText="1"/>
    </xf>
    <xf numFmtId="0" fontId="8" fillId="33" borderId="19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  <xf numFmtId="14" fontId="7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/>
    </xf>
    <xf numFmtId="0" fontId="3" fillId="33" borderId="0" xfId="0" applyFont="1" applyFill="1" applyAlignment="1">
      <alignment horizontal="center" wrapText="1"/>
    </xf>
    <xf numFmtId="0" fontId="3" fillId="33" borderId="18" xfId="0" applyFont="1" applyFill="1" applyBorder="1" applyAlignment="1">
      <alignment wrapText="1"/>
    </xf>
    <xf numFmtId="4" fontId="3" fillId="33" borderId="18" xfId="0" applyNumberFormat="1" applyFont="1" applyFill="1" applyBorder="1" applyAlignment="1">
      <alignment horizontal="center" wrapText="1"/>
    </xf>
    <xf numFmtId="14" fontId="3" fillId="33" borderId="18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3" fontId="3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wrapText="1"/>
    </xf>
    <xf numFmtId="3" fontId="5" fillId="33" borderId="0" xfId="0" applyNumberFormat="1" applyFont="1" applyFill="1" applyBorder="1" applyAlignment="1">
      <alignment horizontal="center" wrapText="1"/>
    </xf>
    <xf numFmtId="14" fontId="3" fillId="33" borderId="0" xfId="0" applyNumberFormat="1" applyFont="1" applyFill="1" applyBorder="1" applyAlignment="1">
      <alignment horizontal="center" wrapText="1"/>
    </xf>
    <xf numFmtId="14" fontId="12" fillId="33" borderId="0" xfId="0" applyNumberFormat="1" applyFont="1" applyFill="1" applyBorder="1" applyAlignment="1">
      <alignment horizontal="left" wrapText="1"/>
    </xf>
    <xf numFmtId="0" fontId="11" fillId="33" borderId="0" xfId="0" applyFont="1" applyFill="1" applyBorder="1" applyAlignment="1">
      <alignment horizontal="center" wrapText="1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 wrapText="1"/>
    </xf>
    <xf numFmtId="0" fontId="9" fillId="33" borderId="0" xfId="0" applyFont="1" applyFill="1" applyAlignment="1">
      <alignment horizontal="center" wrapText="1"/>
    </xf>
    <xf numFmtId="0" fontId="12" fillId="33" borderId="0" xfId="0" applyFont="1" applyFill="1" applyBorder="1" applyAlignment="1">
      <alignment horizontal="left" wrapText="1"/>
    </xf>
    <xf numFmtId="0" fontId="11" fillId="33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762000</xdr:colOff>
      <xdr:row>207</xdr:row>
      <xdr:rowOff>219075</xdr:rowOff>
    </xdr:from>
    <xdr:ext cx="3867150" cy="933450"/>
    <xdr:sp>
      <xdr:nvSpPr>
        <xdr:cNvPr id="1" name="Прямоугольник 1"/>
        <xdr:cNvSpPr>
          <a:spLocks/>
        </xdr:cNvSpPr>
      </xdr:nvSpPr>
      <xdr:spPr>
        <a:xfrm flipH="1">
          <a:off x="9239250" y="209826225"/>
          <a:ext cx="38671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8"/>
  <sheetViews>
    <sheetView tabSelected="1" workbookViewId="0" topLeftCell="A119">
      <selection activeCell="P122" sqref="P122"/>
    </sheetView>
  </sheetViews>
  <sheetFormatPr defaultColWidth="9.140625" defaultRowHeight="12.75"/>
  <cols>
    <col min="1" max="1" width="17.140625" style="60" customWidth="1"/>
    <col min="2" max="2" width="13.7109375" style="60" customWidth="1"/>
    <col min="3" max="3" width="29.00390625" style="60" customWidth="1"/>
    <col min="4" max="4" width="22.7109375" style="60" customWidth="1"/>
    <col min="5" max="5" width="19.421875" style="60" customWidth="1"/>
    <col min="6" max="6" width="25.140625" style="60" customWidth="1"/>
    <col min="7" max="7" width="20.140625" style="60" customWidth="1"/>
    <col min="8" max="8" width="18.00390625" style="60" customWidth="1"/>
    <col min="9" max="9" width="21.421875" style="60" customWidth="1"/>
    <col min="10" max="16384" width="9.140625" style="60" customWidth="1"/>
  </cols>
  <sheetData>
    <row r="1" spans="3:9" ht="20.25">
      <c r="C1" s="73" t="s">
        <v>58</v>
      </c>
      <c r="D1" s="73"/>
      <c r="E1" s="73"/>
      <c r="F1" s="73"/>
      <c r="G1" s="73"/>
      <c r="H1" s="73"/>
      <c r="I1" s="73"/>
    </row>
    <row r="2" ht="13.5" thickBot="1"/>
    <row r="3" spans="1:9" ht="94.5" customHeight="1" thickBot="1">
      <c r="A3" s="1" t="s">
        <v>18</v>
      </c>
      <c r="B3" s="1" t="s">
        <v>19</v>
      </c>
      <c r="C3" s="2" t="s">
        <v>9</v>
      </c>
      <c r="D3" s="3" t="s">
        <v>34</v>
      </c>
      <c r="E3" s="3" t="s">
        <v>10</v>
      </c>
      <c r="F3" s="4" t="s">
        <v>11</v>
      </c>
      <c r="G3" s="5" t="s">
        <v>13</v>
      </c>
      <c r="H3" s="5" t="s">
        <v>14</v>
      </c>
      <c r="I3" s="6" t="s">
        <v>12</v>
      </c>
    </row>
    <row r="4" spans="1:9" ht="13.5">
      <c r="A4" s="7">
        <v>1</v>
      </c>
      <c r="B4" s="7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9">
        <v>9</v>
      </c>
    </row>
    <row r="5" spans="1:15" ht="108.75" customHeight="1">
      <c r="A5" s="10" t="s">
        <v>20</v>
      </c>
      <c r="B5" s="11">
        <v>26084856</v>
      </c>
      <c r="C5" s="1"/>
      <c r="D5" s="12"/>
      <c r="E5" s="13"/>
      <c r="F5" s="14"/>
      <c r="G5" s="12"/>
      <c r="H5" s="12"/>
      <c r="I5" s="15"/>
      <c r="O5" s="60" t="s">
        <v>35</v>
      </c>
    </row>
    <row r="6" spans="1:9" ht="46.5" customHeight="1">
      <c r="A6" s="12"/>
      <c r="B6" s="12"/>
      <c r="C6" s="1" t="s">
        <v>29</v>
      </c>
      <c r="D6" s="12" t="s">
        <v>37</v>
      </c>
      <c r="E6" s="13">
        <v>2210</v>
      </c>
      <c r="F6" s="16">
        <v>150000</v>
      </c>
      <c r="G6" s="12" t="s">
        <v>36</v>
      </c>
      <c r="H6" s="12" t="s">
        <v>54</v>
      </c>
      <c r="I6" s="12"/>
    </row>
    <row r="7" spans="1:9" ht="83.25" customHeight="1">
      <c r="A7" s="12"/>
      <c r="B7" s="12"/>
      <c r="C7" s="17" t="s">
        <v>69</v>
      </c>
      <c r="D7" s="17" t="s">
        <v>70</v>
      </c>
      <c r="E7" s="18">
        <v>2210</v>
      </c>
      <c r="F7" s="19">
        <v>199000</v>
      </c>
      <c r="G7" s="12" t="s">
        <v>36</v>
      </c>
      <c r="H7" s="12" t="s">
        <v>41</v>
      </c>
      <c r="I7" s="15"/>
    </row>
    <row r="8" spans="1:9" ht="49.5" customHeight="1">
      <c r="A8" s="12"/>
      <c r="B8" s="12"/>
      <c r="C8" s="17" t="s">
        <v>15</v>
      </c>
      <c r="D8" s="17" t="s">
        <v>66</v>
      </c>
      <c r="E8" s="18">
        <v>2210</v>
      </c>
      <c r="F8" s="19">
        <v>175000</v>
      </c>
      <c r="G8" s="12" t="s">
        <v>36</v>
      </c>
      <c r="H8" s="12" t="s">
        <v>41</v>
      </c>
      <c r="I8" s="15"/>
    </row>
    <row r="9" spans="1:9" ht="71.25" customHeight="1">
      <c r="A9" s="12"/>
      <c r="B9" s="12"/>
      <c r="C9" s="17" t="s">
        <v>65</v>
      </c>
      <c r="D9" s="17" t="s">
        <v>67</v>
      </c>
      <c r="E9" s="18">
        <v>2210</v>
      </c>
      <c r="F9" s="19">
        <v>199500</v>
      </c>
      <c r="G9" s="12" t="s">
        <v>36</v>
      </c>
      <c r="H9" s="12" t="s">
        <v>41</v>
      </c>
      <c r="I9" s="15"/>
    </row>
    <row r="10" spans="1:9" ht="63.75" customHeight="1">
      <c r="A10" s="12"/>
      <c r="B10" s="12"/>
      <c r="C10" s="17" t="s">
        <v>71</v>
      </c>
      <c r="D10" s="17" t="s">
        <v>72</v>
      </c>
      <c r="E10" s="18">
        <v>2210</v>
      </c>
      <c r="F10" s="19">
        <f>19053.48-3405</f>
        <v>15648.48</v>
      </c>
      <c r="G10" s="12" t="s">
        <v>17</v>
      </c>
      <c r="H10" s="12" t="s">
        <v>41</v>
      </c>
      <c r="I10" s="12" t="s">
        <v>213</v>
      </c>
    </row>
    <row r="11" spans="1:9" ht="59.25" customHeight="1">
      <c r="A11" s="12"/>
      <c r="B11" s="12"/>
      <c r="C11" s="17" t="s">
        <v>53</v>
      </c>
      <c r="D11" s="17" t="s">
        <v>74</v>
      </c>
      <c r="E11" s="18">
        <v>2210</v>
      </c>
      <c r="F11" s="19">
        <v>346.52</v>
      </c>
      <c r="G11" s="12" t="s">
        <v>17</v>
      </c>
      <c r="H11" s="12" t="s">
        <v>41</v>
      </c>
      <c r="I11" s="15"/>
    </row>
    <row r="12" spans="1:9" ht="67.5" customHeight="1">
      <c r="A12" s="12"/>
      <c r="B12" s="12"/>
      <c r="C12" s="1" t="s">
        <v>79</v>
      </c>
      <c r="D12" s="12" t="s">
        <v>76</v>
      </c>
      <c r="E12" s="13">
        <v>2210</v>
      </c>
      <c r="F12" s="16">
        <v>0</v>
      </c>
      <c r="G12" s="12" t="s">
        <v>36</v>
      </c>
      <c r="H12" s="12" t="s">
        <v>41</v>
      </c>
      <c r="I12" s="13" t="s">
        <v>226</v>
      </c>
    </row>
    <row r="13" spans="1:9" ht="64.5" customHeight="1">
      <c r="A13" s="12"/>
      <c r="B13" s="12"/>
      <c r="C13" s="1" t="s">
        <v>73</v>
      </c>
      <c r="D13" s="12" t="s">
        <v>77</v>
      </c>
      <c r="E13" s="13">
        <v>2210</v>
      </c>
      <c r="F13" s="16">
        <v>0</v>
      </c>
      <c r="G13" s="12" t="s">
        <v>36</v>
      </c>
      <c r="H13" s="12" t="s">
        <v>41</v>
      </c>
      <c r="I13" s="13" t="s">
        <v>226</v>
      </c>
    </row>
    <row r="14" spans="1:9" ht="60.75" customHeight="1">
      <c r="A14" s="20"/>
      <c r="B14" s="20"/>
      <c r="C14" s="17" t="s">
        <v>61</v>
      </c>
      <c r="D14" s="17" t="s">
        <v>39</v>
      </c>
      <c r="E14" s="18">
        <v>2210</v>
      </c>
      <c r="F14" s="21">
        <v>50000</v>
      </c>
      <c r="G14" s="12" t="s">
        <v>36</v>
      </c>
      <c r="H14" s="20" t="s">
        <v>55</v>
      </c>
      <c r="I14" s="22"/>
    </row>
    <row r="15" spans="1:9" ht="99" customHeight="1">
      <c r="A15" s="20"/>
      <c r="B15" s="20"/>
      <c r="C15" s="17" t="s">
        <v>40</v>
      </c>
      <c r="D15" s="17" t="s">
        <v>57</v>
      </c>
      <c r="E15" s="18">
        <v>2210</v>
      </c>
      <c r="F15" s="21">
        <v>100000</v>
      </c>
      <c r="G15" s="12" t="s">
        <v>36</v>
      </c>
      <c r="H15" s="20" t="s">
        <v>55</v>
      </c>
      <c r="I15" s="22"/>
    </row>
    <row r="16" spans="1:9" ht="69.75" customHeight="1">
      <c r="A16" s="20"/>
      <c r="B16" s="20"/>
      <c r="C16" s="17" t="s">
        <v>68</v>
      </c>
      <c r="D16" s="17" t="s">
        <v>59</v>
      </c>
      <c r="E16" s="18">
        <v>2210</v>
      </c>
      <c r="F16" s="21">
        <f>20000-6404-0.8</f>
        <v>13595.2</v>
      </c>
      <c r="G16" s="20" t="s">
        <v>38</v>
      </c>
      <c r="H16" s="20" t="s">
        <v>56</v>
      </c>
      <c r="I16" s="22" t="s">
        <v>268</v>
      </c>
    </row>
    <row r="17" spans="1:9" ht="69.75" customHeight="1">
      <c r="A17" s="20"/>
      <c r="B17" s="20"/>
      <c r="C17" s="17" t="s">
        <v>263</v>
      </c>
      <c r="D17" s="17" t="s">
        <v>264</v>
      </c>
      <c r="E17" s="18">
        <v>2210</v>
      </c>
      <c r="F17" s="21">
        <v>387</v>
      </c>
      <c r="G17" s="20" t="s">
        <v>38</v>
      </c>
      <c r="H17" s="20" t="s">
        <v>265</v>
      </c>
      <c r="I17" s="22" t="s">
        <v>261</v>
      </c>
    </row>
    <row r="18" spans="1:9" ht="69.75" customHeight="1">
      <c r="A18" s="20"/>
      <c r="B18" s="20"/>
      <c r="C18" s="17" t="s">
        <v>267</v>
      </c>
      <c r="D18" s="17" t="s">
        <v>266</v>
      </c>
      <c r="E18" s="18">
        <v>2210</v>
      </c>
      <c r="F18" s="21">
        <v>3806.8</v>
      </c>
      <c r="G18" s="20" t="s">
        <v>38</v>
      </c>
      <c r="H18" s="20" t="s">
        <v>265</v>
      </c>
      <c r="I18" s="22" t="s">
        <v>268</v>
      </c>
    </row>
    <row r="19" spans="1:9" ht="69.75" customHeight="1">
      <c r="A19" s="20"/>
      <c r="B19" s="20"/>
      <c r="C19" s="17" t="s">
        <v>73</v>
      </c>
      <c r="D19" s="17" t="s">
        <v>77</v>
      </c>
      <c r="E19" s="18">
        <v>2210</v>
      </c>
      <c r="F19" s="21">
        <v>2211</v>
      </c>
      <c r="G19" s="20" t="s">
        <v>36</v>
      </c>
      <c r="H19" s="20" t="s">
        <v>265</v>
      </c>
      <c r="I19" s="22" t="s">
        <v>261</v>
      </c>
    </row>
    <row r="20" spans="1:9" ht="118.5" customHeight="1">
      <c r="A20" s="20"/>
      <c r="B20" s="20"/>
      <c r="C20" s="17" t="s">
        <v>194</v>
      </c>
      <c r="D20" s="17" t="s">
        <v>193</v>
      </c>
      <c r="E20" s="18">
        <v>2210</v>
      </c>
      <c r="F20" s="21">
        <v>50000</v>
      </c>
      <c r="G20" s="20" t="s">
        <v>36</v>
      </c>
      <c r="H20" s="20" t="s">
        <v>195</v>
      </c>
      <c r="I20" s="23" t="s">
        <v>196</v>
      </c>
    </row>
    <row r="21" spans="1:9" ht="61.5" customHeight="1">
      <c r="A21" s="20"/>
      <c r="B21" s="20"/>
      <c r="C21" s="17" t="s">
        <v>215</v>
      </c>
      <c r="D21" s="17" t="s">
        <v>214</v>
      </c>
      <c r="E21" s="18">
        <v>2210</v>
      </c>
      <c r="F21" s="21">
        <v>2240</v>
      </c>
      <c r="G21" s="20" t="s">
        <v>38</v>
      </c>
      <c r="H21" s="20" t="s">
        <v>113</v>
      </c>
      <c r="I21" s="22" t="s">
        <v>213</v>
      </c>
    </row>
    <row r="22" spans="1:9" ht="101.25" customHeight="1">
      <c r="A22" s="20"/>
      <c r="B22" s="20"/>
      <c r="C22" s="17" t="s">
        <v>217</v>
      </c>
      <c r="D22" s="17" t="s">
        <v>216</v>
      </c>
      <c r="E22" s="18">
        <v>2210</v>
      </c>
      <c r="F22" s="21">
        <v>1165</v>
      </c>
      <c r="G22" s="20" t="s">
        <v>38</v>
      </c>
      <c r="H22" s="20" t="s">
        <v>113</v>
      </c>
      <c r="I22" s="22" t="s">
        <v>213</v>
      </c>
    </row>
    <row r="23" spans="1:9" ht="71.25" customHeight="1">
      <c r="A23" s="20"/>
      <c r="B23" s="20"/>
      <c r="C23" s="17" t="s">
        <v>256</v>
      </c>
      <c r="D23" s="17" t="s">
        <v>257</v>
      </c>
      <c r="E23" s="18">
        <v>2210</v>
      </c>
      <c r="F23" s="21">
        <v>11200</v>
      </c>
      <c r="G23" s="20" t="s">
        <v>36</v>
      </c>
      <c r="H23" s="20" t="s">
        <v>113</v>
      </c>
      <c r="I23" s="22" t="s">
        <v>258</v>
      </c>
    </row>
    <row r="24" spans="1:9" ht="65.25" customHeight="1">
      <c r="A24" s="20"/>
      <c r="B24" s="20"/>
      <c r="C24" s="17" t="s">
        <v>260</v>
      </c>
      <c r="D24" s="17" t="s">
        <v>259</v>
      </c>
      <c r="E24" s="18">
        <v>2210</v>
      </c>
      <c r="F24" s="21">
        <v>1500</v>
      </c>
      <c r="G24" s="20" t="s">
        <v>38</v>
      </c>
      <c r="H24" s="20" t="s">
        <v>113</v>
      </c>
      <c r="I24" s="22" t="s">
        <v>258</v>
      </c>
    </row>
    <row r="25" spans="1:9" ht="68.25" customHeight="1">
      <c r="A25" s="20"/>
      <c r="B25" s="20"/>
      <c r="C25" s="17" t="s">
        <v>15</v>
      </c>
      <c r="D25" s="17" t="s">
        <v>275</v>
      </c>
      <c r="E25" s="18">
        <v>2210</v>
      </c>
      <c r="F25" s="21">
        <v>50000</v>
      </c>
      <c r="G25" s="20" t="s">
        <v>36</v>
      </c>
      <c r="H25" s="20" t="s">
        <v>276</v>
      </c>
      <c r="I25" s="22" t="s">
        <v>277</v>
      </c>
    </row>
    <row r="26" spans="1:9" ht="67.5" customHeight="1">
      <c r="A26" s="20"/>
      <c r="B26" s="20"/>
      <c r="C26" s="17" t="s">
        <v>278</v>
      </c>
      <c r="D26" s="17" t="s">
        <v>279</v>
      </c>
      <c r="E26" s="18">
        <v>2210</v>
      </c>
      <c r="F26" s="21">
        <v>190000</v>
      </c>
      <c r="G26" s="20" t="s">
        <v>36</v>
      </c>
      <c r="H26" s="20" t="s">
        <v>276</v>
      </c>
      <c r="I26" s="22" t="s">
        <v>277</v>
      </c>
    </row>
    <row r="27" spans="1:9" ht="66.75" customHeight="1">
      <c r="A27" s="20"/>
      <c r="B27" s="20"/>
      <c r="C27" s="17" t="s">
        <v>281</v>
      </c>
      <c r="D27" s="17" t="s">
        <v>280</v>
      </c>
      <c r="E27" s="18">
        <v>2210</v>
      </c>
      <c r="F27" s="21">
        <v>25000</v>
      </c>
      <c r="G27" s="20" t="s">
        <v>38</v>
      </c>
      <c r="H27" s="20" t="s">
        <v>276</v>
      </c>
      <c r="I27" s="22" t="s">
        <v>277</v>
      </c>
    </row>
    <row r="28" spans="1:9" ht="78" customHeight="1">
      <c r="A28" s="20"/>
      <c r="B28" s="20"/>
      <c r="C28" s="17" t="s">
        <v>283</v>
      </c>
      <c r="D28" s="17" t="s">
        <v>282</v>
      </c>
      <c r="E28" s="18">
        <v>2210</v>
      </c>
      <c r="F28" s="21">
        <v>9999</v>
      </c>
      <c r="G28" s="20" t="s">
        <v>38</v>
      </c>
      <c r="H28" s="20" t="s">
        <v>276</v>
      </c>
      <c r="I28" s="22" t="s">
        <v>277</v>
      </c>
    </row>
    <row r="29" spans="1:9" ht="70.5" customHeight="1">
      <c r="A29" s="20"/>
      <c r="B29" s="20"/>
      <c r="C29" s="17" t="s">
        <v>285</v>
      </c>
      <c r="D29" s="17" t="s">
        <v>284</v>
      </c>
      <c r="E29" s="18">
        <v>2210</v>
      </c>
      <c r="F29" s="21">
        <v>15000</v>
      </c>
      <c r="G29" s="20" t="s">
        <v>38</v>
      </c>
      <c r="H29" s="20" t="s">
        <v>276</v>
      </c>
      <c r="I29" s="22" t="s">
        <v>277</v>
      </c>
    </row>
    <row r="30" spans="1:9" ht="93" customHeight="1">
      <c r="A30" s="20"/>
      <c r="B30" s="20"/>
      <c r="C30" s="17" t="s">
        <v>194</v>
      </c>
      <c r="D30" s="17" t="s">
        <v>286</v>
      </c>
      <c r="E30" s="18">
        <v>2210</v>
      </c>
      <c r="F30" s="21">
        <v>25001</v>
      </c>
      <c r="G30" s="20" t="s">
        <v>36</v>
      </c>
      <c r="H30" s="20" t="s">
        <v>276</v>
      </c>
      <c r="I30" s="22" t="s">
        <v>277</v>
      </c>
    </row>
    <row r="31" spans="1:9" ht="87.75" customHeight="1">
      <c r="A31" s="20"/>
      <c r="B31" s="20"/>
      <c r="C31" s="17" t="s">
        <v>287</v>
      </c>
      <c r="D31" s="17" t="s">
        <v>291</v>
      </c>
      <c r="E31" s="18">
        <v>2210</v>
      </c>
      <c r="F31" s="21">
        <v>50000</v>
      </c>
      <c r="G31" s="20" t="s">
        <v>36</v>
      </c>
      <c r="H31" s="20" t="s">
        <v>276</v>
      </c>
      <c r="I31" s="22" t="s">
        <v>277</v>
      </c>
    </row>
    <row r="32" spans="1:9" ht="58.5" customHeight="1">
      <c r="A32" s="20"/>
      <c r="B32" s="20"/>
      <c r="C32" s="17" t="s">
        <v>289</v>
      </c>
      <c r="D32" s="17" t="s">
        <v>288</v>
      </c>
      <c r="E32" s="18">
        <v>2210</v>
      </c>
      <c r="F32" s="21">
        <v>35000</v>
      </c>
      <c r="G32" s="20" t="s">
        <v>38</v>
      </c>
      <c r="H32" s="20" t="s">
        <v>276</v>
      </c>
      <c r="I32" s="22" t="s">
        <v>277</v>
      </c>
    </row>
    <row r="33" spans="1:9" ht="63.75" customHeight="1">
      <c r="A33" s="20"/>
      <c r="B33" s="20"/>
      <c r="C33" s="17" t="s">
        <v>352</v>
      </c>
      <c r="D33" s="17" t="s">
        <v>292</v>
      </c>
      <c r="E33" s="18">
        <v>2210</v>
      </c>
      <c r="F33" s="21">
        <v>71700</v>
      </c>
      <c r="G33" s="20" t="s">
        <v>36</v>
      </c>
      <c r="H33" s="20" t="s">
        <v>276</v>
      </c>
      <c r="I33" s="22" t="s">
        <v>277</v>
      </c>
    </row>
    <row r="34" spans="1:9" ht="66.75" customHeight="1">
      <c r="A34" s="20"/>
      <c r="B34" s="20"/>
      <c r="C34" s="17" t="s">
        <v>290</v>
      </c>
      <c r="D34" s="17" t="s">
        <v>293</v>
      </c>
      <c r="E34" s="18">
        <v>2210</v>
      </c>
      <c r="F34" s="21">
        <v>69999.92</v>
      </c>
      <c r="G34" s="20" t="s">
        <v>36</v>
      </c>
      <c r="H34" s="20" t="s">
        <v>276</v>
      </c>
      <c r="I34" s="22" t="s">
        <v>277</v>
      </c>
    </row>
    <row r="35" spans="1:9" ht="60" customHeight="1">
      <c r="A35" s="20"/>
      <c r="B35" s="20"/>
      <c r="C35" s="17" t="s">
        <v>295</v>
      </c>
      <c r="D35" s="17" t="s">
        <v>294</v>
      </c>
      <c r="E35" s="18">
        <v>2210</v>
      </c>
      <c r="F35" s="21">
        <v>59030</v>
      </c>
      <c r="G35" s="20" t="s">
        <v>36</v>
      </c>
      <c r="H35" s="20" t="s">
        <v>276</v>
      </c>
      <c r="I35" s="22" t="s">
        <v>277</v>
      </c>
    </row>
    <row r="36" spans="1:9" ht="63.75" customHeight="1">
      <c r="A36" s="20"/>
      <c r="B36" s="20"/>
      <c r="C36" s="17" t="s">
        <v>296</v>
      </c>
      <c r="D36" s="17" t="s">
        <v>297</v>
      </c>
      <c r="E36" s="18">
        <v>2210</v>
      </c>
      <c r="F36" s="21">
        <v>968.85</v>
      </c>
      <c r="G36" s="20" t="s">
        <v>38</v>
      </c>
      <c r="H36" s="20" t="s">
        <v>276</v>
      </c>
      <c r="I36" s="22" t="s">
        <v>277</v>
      </c>
    </row>
    <row r="37" spans="1:9" ht="65.25" customHeight="1">
      <c r="A37" s="20"/>
      <c r="B37" s="20"/>
      <c r="C37" s="17" t="s">
        <v>260</v>
      </c>
      <c r="D37" s="17" t="s">
        <v>259</v>
      </c>
      <c r="E37" s="18">
        <v>2210</v>
      </c>
      <c r="F37" s="21">
        <v>27999.54</v>
      </c>
      <c r="G37" s="20" t="s">
        <v>38</v>
      </c>
      <c r="H37" s="20" t="s">
        <v>276</v>
      </c>
      <c r="I37" s="22" t="s">
        <v>277</v>
      </c>
    </row>
    <row r="38" spans="1:9" ht="65.25" customHeight="1">
      <c r="A38" s="20"/>
      <c r="B38" s="20"/>
      <c r="C38" s="17" t="s">
        <v>299</v>
      </c>
      <c r="D38" s="17" t="s">
        <v>298</v>
      </c>
      <c r="E38" s="18">
        <v>2210</v>
      </c>
      <c r="F38" s="21">
        <v>20000</v>
      </c>
      <c r="G38" s="20" t="s">
        <v>36</v>
      </c>
      <c r="H38" s="20" t="s">
        <v>276</v>
      </c>
      <c r="I38" s="22" t="s">
        <v>277</v>
      </c>
    </row>
    <row r="39" spans="1:9" ht="65.25" customHeight="1">
      <c r="A39" s="20"/>
      <c r="B39" s="20"/>
      <c r="C39" s="17" t="s">
        <v>73</v>
      </c>
      <c r="D39" s="17" t="s">
        <v>77</v>
      </c>
      <c r="E39" s="18">
        <v>2210</v>
      </c>
      <c r="F39" s="21">
        <v>65000</v>
      </c>
      <c r="G39" s="20" t="s">
        <v>36</v>
      </c>
      <c r="H39" s="20" t="s">
        <v>276</v>
      </c>
      <c r="I39" s="22" t="s">
        <v>277</v>
      </c>
    </row>
    <row r="40" spans="1:9" ht="93.75" customHeight="1">
      <c r="A40" s="20"/>
      <c r="B40" s="20"/>
      <c r="C40" s="17" t="s">
        <v>300</v>
      </c>
      <c r="D40" s="17" t="s">
        <v>216</v>
      </c>
      <c r="E40" s="18">
        <v>2210</v>
      </c>
      <c r="F40" s="21">
        <v>4297.38</v>
      </c>
      <c r="G40" s="20" t="s">
        <v>38</v>
      </c>
      <c r="H40" s="20" t="s">
        <v>276</v>
      </c>
      <c r="I40" s="22" t="s">
        <v>277</v>
      </c>
    </row>
    <row r="41" spans="1:9" ht="65.25" customHeight="1">
      <c r="A41" s="20"/>
      <c r="B41" s="20"/>
      <c r="C41" s="17" t="s">
        <v>302</v>
      </c>
      <c r="D41" s="17" t="s">
        <v>301</v>
      </c>
      <c r="E41" s="18">
        <v>2210</v>
      </c>
      <c r="F41" s="21">
        <v>1616</v>
      </c>
      <c r="G41" s="20" t="s">
        <v>38</v>
      </c>
      <c r="H41" s="20" t="s">
        <v>276</v>
      </c>
      <c r="I41" s="22" t="s">
        <v>277</v>
      </c>
    </row>
    <row r="42" spans="1:9" ht="65.25" customHeight="1">
      <c r="A42" s="20"/>
      <c r="B42" s="20"/>
      <c r="C42" s="17" t="s">
        <v>304</v>
      </c>
      <c r="D42" s="17" t="s">
        <v>303</v>
      </c>
      <c r="E42" s="18">
        <v>2210</v>
      </c>
      <c r="F42" s="21">
        <v>180</v>
      </c>
      <c r="G42" s="20" t="s">
        <v>38</v>
      </c>
      <c r="H42" s="20" t="s">
        <v>276</v>
      </c>
      <c r="I42" s="22" t="s">
        <v>277</v>
      </c>
    </row>
    <row r="43" spans="1:9" ht="98.25" customHeight="1">
      <c r="A43" s="20"/>
      <c r="B43" s="20"/>
      <c r="C43" s="17" t="s">
        <v>305</v>
      </c>
      <c r="D43" s="17" t="s">
        <v>74</v>
      </c>
      <c r="E43" s="18">
        <v>2210</v>
      </c>
      <c r="F43" s="21">
        <f>29250+3090.24</f>
        <v>32340.239999999998</v>
      </c>
      <c r="G43" s="20" t="s">
        <v>38</v>
      </c>
      <c r="H43" s="20" t="s">
        <v>276</v>
      </c>
      <c r="I43" s="23" t="s">
        <v>401</v>
      </c>
    </row>
    <row r="44" spans="1:9" ht="83.25" customHeight="1">
      <c r="A44" s="20"/>
      <c r="B44" s="20"/>
      <c r="C44" s="17" t="s">
        <v>306</v>
      </c>
      <c r="D44" s="17" t="s">
        <v>307</v>
      </c>
      <c r="E44" s="18">
        <v>2210</v>
      </c>
      <c r="F44" s="21">
        <f>11000-3090.24</f>
        <v>7909.76</v>
      </c>
      <c r="G44" s="20" t="s">
        <v>38</v>
      </c>
      <c r="H44" s="20" t="s">
        <v>276</v>
      </c>
      <c r="I44" s="22" t="s">
        <v>400</v>
      </c>
    </row>
    <row r="45" spans="1:9" ht="65.25" customHeight="1">
      <c r="A45" s="20"/>
      <c r="B45" s="20"/>
      <c r="C45" s="17" t="s">
        <v>309</v>
      </c>
      <c r="D45" s="17" t="s">
        <v>308</v>
      </c>
      <c r="E45" s="18">
        <v>2210</v>
      </c>
      <c r="F45" s="21">
        <v>6200</v>
      </c>
      <c r="G45" s="20" t="s">
        <v>38</v>
      </c>
      <c r="H45" s="20" t="s">
        <v>276</v>
      </c>
      <c r="I45" s="22" t="s">
        <v>277</v>
      </c>
    </row>
    <row r="46" spans="1:9" ht="65.25" customHeight="1">
      <c r="A46" s="20"/>
      <c r="B46" s="20"/>
      <c r="C46" s="17" t="s">
        <v>311</v>
      </c>
      <c r="D46" s="17" t="s">
        <v>310</v>
      </c>
      <c r="E46" s="18">
        <v>2210</v>
      </c>
      <c r="F46" s="21">
        <v>1000</v>
      </c>
      <c r="G46" s="20" t="s">
        <v>38</v>
      </c>
      <c r="H46" s="20" t="s">
        <v>276</v>
      </c>
      <c r="I46" s="22" t="s">
        <v>277</v>
      </c>
    </row>
    <row r="47" spans="1:9" ht="65.25" customHeight="1">
      <c r="A47" s="20"/>
      <c r="B47" s="20"/>
      <c r="C47" s="17" t="s">
        <v>313</v>
      </c>
      <c r="D47" s="17" t="s">
        <v>312</v>
      </c>
      <c r="E47" s="18">
        <v>2210</v>
      </c>
      <c r="F47" s="21">
        <v>10000</v>
      </c>
      <c r="G47" s="20" t="s">
        <v>38</v>
      </c>
      <c r="H47" s="20" t="s">
        <v>276</v>
      </c>
      <c r="I47" s="22" t="s">
        <v>277</v>
      </c>
    </row>
    <row r="48" spans="1:9" ht="65.25" customHeight="1">
      <c r="A48" s="20"/>
      <c r="B48" s="20"/>
      <c r="C48" s="17" t="s">
        <v>315</v>
      </c>
      <c r="D48" s="17" t="s">
        <v>314</v>
      </c>
      <c r="E48" s="18">
        <v>2210</v>
      </c>
      <c r="F48" s="21">
        <v>9000</v>
      </c>
      <c r="G48" s="20" t="s">
        <v>38</v>
      </c>
      <c r="H48" s="20" t="s">
        <v>276</v>
      </c>
      <c r="I48" s="22" t="s">
        <v>277</v>
      </c>
    </row>
    <row r="49" spans="1:9" ht="67.5" customHeight="1">
      <c r="A49" s="20"/>
      <c r="B49" s="20"/>
      <c r="C49" s="17" t="s">
        <v>317</v>
      </c>
      <c r="D49" s="17" t="s">
        <v>316</v>
      </c>
      <c r="E49" s="18">
        <v>2210</v>
      </c>
      <c r="F49" s="21">
        <v>5000</v>
      </c>
      <c r="G49" s="20" t="s">
        <v>38</v>
      </c>
      <c r="H49" s="20" t="s">
        <v>276</v>
      </c>
      <c r="I49" s="22" t="s">
        <v>277</v>
      </c>
    </row>
    <row r="50" spans="1:9" ht="67.5" customHeight="1">
      <c r="A50" s="20"/>
      <c r="B50" s="20"/>
      <c r="C50" s="17" t="s">
        <v>318</v>
      </c>
      <c r="D50" s="17" t="s">
        <v>322</v>
      </c>
      <c r="E50" s="18">
        <v>2210</v>
      </c>
      <c r="F50" s="21">
        <v>1600</v>
      </c>
      <c r="G50" s="20" t="s">
        <v>38</v>
      </c>
      <c r="H50" s="20" t="s">
        <v>276</v>
      </c>
      <c r="I50" s="22" t="s">
        <v>277</v>
      </c>
    </row>
    <row r="51" spans="1:9" ht="109.5" customHeight="1">
      <c r="A51" s="20"/>
      <c r="B51" s="20"/>
      <c r="C51" s="17" t="s">
        <v>319</v>
      </c>
      <c r="D51" s="17" t="s">
        <v>323</v>
      </c>
      <c r="E51" s="18">
        <v>2210</v>
      </c>
      <c r="F51" s="21">
        <v>150</v>
      </c>
      <c r="G51" s="20" t="s">
        <v>38</v>
      </c>
      <c r="H51" s="20" t="s">
        <v>276</v>
      </c>
      <c r="I51" s="22" t="s">
        <v>277</v>
      </c>
    </row>
    <row r="52" spans="1:9" ht="78" customHeight="1">
      <c r="A52" s="20"/>
      <c r="B52" s="20"/>
      <c r="C52" s="17" t="s">
        <v>320</v>
      </c>
      <c r="D52" s="17" t="s">
        <v>324</v>
      </c>
      <c r="E52" s="18">
        <v>2210</v>
      </c>
      <c r="F52" s="21">
        <v>2300</v>
      </c>
      <c r="G52" s="20" t="s">
        <v>38</v>
      </c>
      <c r="H52" s="20" t="s">
        <v>276</v>
      </c>
      <c r="I52" s="22" t="s">
        <v>277</v>
      </c>
    </row>
    <row r="53" spans="1:9" ht="67.5" customHeight="1">
      <c r="A53" s="20"/>
      <c r="B53" s="20"/>
      <c r="C53" s="17" t="s">
        <v>321</v>
      </c>
      <c r="D53" s="17" t="s">
        <v>325</v>
      </c>
      <c r="E53" s="18">
        <v>2210</v>
      </c>
      <c r="F53" s="21">
        <v>17500</v>
      </c>
      <c r="G53" s="20" t="s">
        <v>38</v>
      </c>
      <c r="H53" s="20" t="s">
        <v>276</v>
      </c>
      <c r="I53" s="22" t="s">
        <v>277</v>
      </c>
    </row>
    <row r="54" spans="1:9" ht="67.5" customHeight="1">
      <c r="A54" s="20"/>
      <c r="B54" s="20"/>
      <c r="C54" s="17" t="s">
        <v>327</v>
      </c>
      <c r="D54" s="17" t="s">
        <v>326</v>
      </c>
      <c r="E54" s="18">
        <v>2210</v>
      </c>
      <c r="F54" s="21">
        <v>1300</v>
      </c>
      <c r="G54" s="20" t="s">
        <v>38</v>
      </c>
      <c r="H54" s="20" t="s">
        <v>276</v>
      </c>
      <c r="I54" s="22" t="s">
        <v>277</v>
      </c>
    </row>
    <row r="55" spans="1:9" ht="67.5" customHeight="1">
      <c r="A55" s="20"/>
      <c r="B55" s="20"/>
      <c r="C55" s="17" t="s">
        <v>329</v>
      </c>
      <c r="D55" s="17" t="s">
        <v>328</v>
      </c>
      <c r="E55" s="18">
        <v>2210</v>
      </c>
      <c r="F55" s="21">
        <v>2700</v>
      </c>
      <c r="G55" s="20" t="s">
        <v>38</v>
      </c>
      <c r="H55" s="20" t="s">
        <v>276</v>
      </c>
      <c r="I55" s="22" t="s">
        <v>277</v>
      </c>
    </row>
    <row r="56" spans="1:9" ht="67.5" customHeight="1">
      <c r="A56" s="20"/>
      <c r="B56" s="20"/>
      <c r="C56" s="17" t="s">
        <v>354</v>
      </c>
      <c r="D56" s="17" t="s">
        <v>353</v>
      </c>
      <c r="E56" s="18">
        <v>2210</v>
      </c>
      <c r="F56" s="21">
        <v>3667.44</v>
      </c>
      <c r="G56" s="20" t="s">
        <v>38</v>
      </c>
      <c r="H56" s="20" t="s">
        <v>276</v>
      </c>
      <c r="I56" s="22" t="s">
        <v>355</v>
      </c>
    </row>
    <row r="57" spans="1:9" ht="83.25" customHeight="1">
      <c r="A57" s="20"/>
      <c r="B57" s="20"/>
      <c r="C57" s="17" t="s">
        <v>79</v>
      </c>
      <c r="D57" s="17" t="s">
        <v>356</v>
      </c>
      <c r="E57" s="18">
        <v>2210</v>
      </c>
      <c r="F57" s="21">
        <v>8763</v>
      </c>
      <c r="G57" s="20" t="s">
        <v>36</v>
      </c>
      <c r="H57" s="20" t="s">
        <v>276</v>
      </c>
      <c r="I57" s="22" t="s">
        <v>357</v>
      </c>
    </row>
    <row r="58" spans="1:9" ht="76.5" customHeight="1">
      <c r="A58" s="20"/>
      <c r="B58" s="20"/>
      <c r="C58" s="17" t="s">
        <v>73</v>
      </c>
      <c r="D58" s="17" t="s">
        <v>77</v>
      </c>
      <c r="E58" s="18">
        <v>2210</v>
      </c>
      <c r="F58" s="21">
        <v>3195</v>
      </c>
      <c r="G58" s="20" t="s">
        <v>36</v>
      </c>
      <c r="H58" s="20" t="s">
        <v>276</v>
      </c>
      <c r="I58" s="22" t="s">
        <v>357</v>
      </c>
    </row>
    <row r="59" spans="1:9" ht="76.5" customHeight="1">
      <c r="A59" s="20"/>
      <c r="B59" s="20"/>
      <c r="C59" s="17" t="s">
        <v>359</v>
      </c>
      <c r="D59" s="17" t="s">
        <v>358</v>
      </c>
      <c r="E59" s="18">
        <v>2210</v>
      </c>
      <c r="F59" s="21">
        <v>1577.04</v>
      </c>
      <c r="G59" s="20" t="s">
        <v>38</v>
      </c>
      <c r="H59" s="20" t="s">
        <v>276</v>
      </c>
      <c r="I59" s="22" t="s">
        <v>357</v>
      </c>
    </row>
    <row r="60" spans="1:9" ht="76.5" customHeight="1">
      <c r="A60" s="20"/>
      <c r="B60" s="20"/>
      <c r="C60" s="17" t="s">
        <v>397</v>
      </c>
      <c r="D60" s="17" t="s">
        <v>396</v>
      </c>
      <c r="E60" s="18">
        <v>2210</v>
      </c>
      <c r="F60" s="21">
        <v>2864.28</v>
      </c>
      <c r="G60" s="20" t="s">
        <v>38</v>
      </c>
      <c r="H60" s="20" t="s">
        <v>276</v>
      </c>
      <c r="I60" s="22" t="s">
        <v>357</v>
      </c>
    </row>
    <row r="61" spans="1:9" ht="101.25" customHeight="1">
      <c r="A61" s="20"/>
      <c r="B61" s="20"/>
      <c r="C61" s="17" t="s">
        <v>361</v>
      </c>
      <c r="D61" s="17" t="s">
        <v>360</v>
      </c>
      <c r="E61" s="18">
        <v>2210</v>
      </c>
      <c r="F61" s="21">
        <v>1049.01</v>
      </c>
      <c r="G61" s="20" t="s">
        <v>38</v>
      </c>
      <c r="H61" s="20" t="s">
        <v>276</v>
      </c>
      <c r="I61" s="22" t="s">
        <v>362</v>
      </c>
    </row>
    <row r="62" spans="1:9" ht="105" customHeight="1">
      <c r="A62" s="20"/>
      <c r="B62" s="20"/>
      <c r="C62" s="17" t="s">
        <v>399</v>
      </c>
      <c r="D62" s="17" t="s">
        <v>398</v>
      </c>
      <c r="E62" s="18">
        <v>2210</v>
      </c>
      <c r="F62" s="21">
        <v>11710.74</v>
      </c>
      <c r="G62" s="20" t="s">
        <v>38</v>
      </c>
      <c r="H62" s="20" t="s">
        <v>276</v>
      </c>
      <c r="I62" s="22" t="s">
        <v>362</v>
      </c>
    </row>
    <row r="63" spans="1:12" ht="32.25" customHeight="1">
      <c r="A63" s="20"/>
      <c r="B63" s="20"/>
      <c r="C63" s="24" t="s">
        <v>6</v>
      </c>
      <c r="D63" s="25"/>
      <c r="E63" s="20"/>
      <c r="F63" s="26">
        <f>SUM(F6:F62)</f>
        <v>1826218.2</v>
      </c>
      <c r="G63" s="27"/>
      <c r="H63" s="22"/>
      <c r="I63" s="28"/>
      <c r="L63" s="60" t="s">
        <v>35</v>
      </c>
    </row>
    <row r="64" spans="1:9" ht="37.5" customHeight="1">
      <c r="A64" s="20"/>
      <c r="B64" s="20"/>
      <c r="C64" s="29" t="s">
        <v>82</v>
      </c>
      <c r="D64" s="30"/>
      <c r="E64" s="31">
        <v>2220</v>
      </c>
      <c r="F64" s="32"/>
      <c r="G64" s="12"/>
      <c r="H64" s="33"/>
      <c r="I64" s="28"/>
    </row>
    <row r="65" spans="1:9" ht="54" customHeight="1">
      <c r="A65" s="20"/>
      <c r="B65" s="20"/>
      <c r="C65" s="1" t="s">
        <v>83</v>
      </c>
      <c r="D65" s="12" t="s">
        <v>84</v>
      </c>
      <c r="E65" s="13">
        <v>2220</v>
      </c>
      <c r="F65" s="34">
        <v>26005</v>
      </c>
      <c r="G65" s="12" t="s">
        <v>17</v>
      </c>
      <c r="H65" s="12" t="s">
        <v>195</v>
      </c>
      <c r="I65" s="12" t="s">
        <v>227</v>
      </c>
    </row>
    <row r="66" spans="1:9" ht="41.25" customHeight="1">
      <c r="A66" s="20"/>
      <c r="B66" s="20"/>
      <c r="C66" s="1" t="s">
        <v>97</v>
      </c>
      <c r="D66" s="12" t="s">
        <v>98</v>
      </c>
      <c r="E66" s="13">
        <v>2220</v>
      </c>
      <c r="F66" s="61">
        <f>170000-18</f>
        <v>169982</v>
      </c>
      <c r="G66" s="12" t="s">
        <v>36</v>
      </c>
      <c r="H66" s="12" t="s">
        <v>107</v>
      </c>
      <c r="I66" s="12" t="s">
        <v>231</v>
      </c>
    </row>
    <row r="67" spans="1:9" ht="112.5" customHeight="1">
      <c r="A67" s="20"/>
      <c r="B67" s="20"/>
      <c r="C67" s="33" t="s">
        <v>95</v>
      </c>
      <c r="D67" s="12" t="s">
        <v>96</v>
      </c>
      <c r="E67" s="13">
        <v>2220</v>
      </c>
      <c r="F67" s="35">
        <v>12000</v>
      </c>
      <c r="G67" s="12" t="s">
        <v>17</v>
      </c>
      <c r="H67" s="12" t="s">
        <v>106</v>
      </c>
      <c r="I67" s="12"/>
    </row>
    <row r="68" spans="1:9" ht="76.5" customHeight="1">
      <c r="A68" s="20"/>
      <c r="B68" s="20"/>
      <c r="C68" s="33" t="s">
        <v>87</v>
      </c>
      <c r="D68" s="36" t="s">
        <v>88</v>
      </c>
      <c r="E68" s="13">
        <v>2220</v>
      </c>
      <c r="F68" s="35">
        <f>176037.56-91.46</f>
        <v>175946.1</v>
      </c>
      <c r="G68" s="12" t="s">
        <v>36</v>
      </c>
      <c r="H68" s="12" t="s">
        <v>106</v>
      </c>
      <c r="I68" s="12" t="s">
        <v>231</v>
      </c>
    </row>
    <row r="69" spans="1:9" ht="76.5" customHeight="1">
      <c r="A69" s="20"/>
      <c r="B69" s="20"/>
      <c r="C69" s="33" t="s">
        <v>108</v>
      </c>
      <c r="D69" s="12" t="s">
        <v>93</v>
      </c>
      <c r="E69" s="13">
        <v>2220</v>
      </c>
      <c r="F69" s="62">
        <f>70000-298.89</f>
        <v>69701.11</v>
      </c>
      <c r="G69" s="12" t="s">
        <v>36</v>
      </c>
      <c r="H69" s="12" t="s">
        <v>106</v>
      </c>
      <c r="I69" s="12" t="s">
        <v>231</v>
      </c>
    </row>
    <row r="70" spans="1:9" ht="76.5" customHeight="1">
      <c r="A70" s="20"/>
      <c r="B70" s="20"/>
      <c r="C70" s="33" t="s">
        <v>109</v>
      </c>
      <c r="D70" s="12" t="s">
        <v>93</v>
      </c>
      <c r="E70" s="13">
        <v>2220</v>
      </c>
      <c r="F70" s="62">
        <f>5000-2</f>
        <v>4998</v>
      </c>
      <c r="G70" s="12" t="s">
        <v>36</v>
      </c>
      <c r="H70" s="12" t="s">
        <v>106</v>
      </c>
      <c r="I70" s="12" t="s">
        <v>231</v>
      </c>
    </row>
    <row r="71" spans="1:9" ht="76.5" customHeight="1">
      <c r="A71" s="20"/>
      <c r="B71" s="20"/>
      <c r="C71" s="33" t="s">
        <v>92</v>
      </c>
      <c r="D71" s="12" t="s">
        <v>93</v>
      </c>
      <c r="E71" s="13">
        <v>2220</v>
      </c>
      <c r="F71" s="62">
        <f>15000-4</f>
        <v>14996</v>
      </c>
      <c r="G71" s="12" t="s">
        <v>36</v>
      </c>
      <c r="H71" s="12" t="s">
        <v>106</v>
      </c>
      <c r="I71" s="12" t="s">
        <v>231</v>
      </c>
    </row>
    <row r="72" spans="1:9" ht="76.5" customHeight="1">
      <c r="A72" s="20"/>
      <c r="B72" s="20"/>
      <c r="C72" s="33" t="s">
        <v>110</v>
      </c>
      <c r="D72" s="12" t="s">
        <v>93</v>
      </c>
      <c r="E72" s="13">
        <v>2220</v>
      </c>
      <c r="F72" s="62">
        <f>17000-17</f>
        <v>16983</v>
      </c>
      <c r="G72" s="12" t="s">
        <v>36</v>
      </c>
      <c r="H72" s="12" t="s">
        <v>106</v>
      </c>
      <c r="I72" s="12" t="s">
        <v>231</v>
      </c>
    </row>
    <row r="73" spans="1:9" ht="76.5" customHeight="1">
      <c r="A73" s="20"/>
      <c r="B73" s="20"/>
      <c r="C73" s="33" t="s">
        <v>111</v>
      </c>
      <c r="D73" s="12" t="s">
        <v>93</v>
      </c>
      <c r="E73" s="13">
        <v>2220</v>
      </c>
      <c r="F73" s="62">
        <f>12000-56.4</f>
        <v>11943.6</v>
      </c>
      <c r="G73" s="12" t="s">
        <v>36</v>
      </c>
      <c r="H73" s="12" t="s">
        <v>106</v>
      </c>
      <c r="I73" s="12" t="s">
        <v>231</v>
      </c>
    </row>
    <row r="74" spans="1:9" ht="76.5" customHeight="1">
      <c r="A74" s="20"/>
      <c r="B74" s="20"/>
      <c r="C74" s="33" t="s">
        <v>114</v>
      </c>
      <c r="D74" s="12" t="s">
        <v>93</v>
      </c>
      <c r="E74" s="13">
        <v>2220</v>
      </c>
      <c r="F74" s="62">
        <f>5000-8</f>
        <v>4992</v>
      </c>
      <c r="G74" s="12" t="s">
        <v>36</v>
      </c>
      <c r="H74" s="12" t="s">
        <v>106</v>
      </c>
      <c r="I74" s="12" t="s">
        <v>231</v>
      </c>
    </row>
    <row r="75" spans="1:9" ht="76.5" customHeight="1">
      <c r="A75" s="20"/>
      <c r="B75" s="20"/>
      <c r="C75" s="33" t="s">
        <v>115</v>
      </c>
      <c r="D75" s="12" t="s">
        <v>93</v>
      </c>
      <c r="E75" s="13">
        <v>2220</v>
      </c>
      <c r="F75" s="62">
        <f>30000-30</f>
        <v>29970</v>
      </c>
      <c r="G75" s="12" t="s">
        <v>36</v>
      </c>
      <c r="H75" s="12" t="s">
        <v>106</v>
      </c>
      <c r="I75" s="12" t="s">
        <v>231</v>
      </c>
    </row>
    <row r="76" spans="1:9" ht="76.5" customHeight="1">
      <c r="A76" s="20"/>
      <c r="B76" s="20"/>
      <c r="C76" s="1" t="s">
        <v>112</v>
      </c>
      <c r="D76" s="12" t="s">
        <v>101</v>
      </c>
      <c r="E76" s="13">
        <v>2220</v>
      </c>
      <c r="F76" s="35">
        <f>3000-1.3</f>
        <v>2998.7</v>
      </c>
      <c r="G76" s="12" t="s">
        <v>17</v>
      </c>
      <c r="H76" s="12" t="s">
        <v>113</v>
      </c>
      <c r="I76" s="12" t="s">
        <v>231</v>
      </c>
    </row>
    <row r="77" spans="1:9" ht="76.5" customHeight="1">
      <c r="A77" s="20"/>
      <c r="B77" s="20"/>
      <c r="C77" s="1" t="s">
        <v>102</v>
      </c>
      <c r="D77" s="12" t="s">
        <v>103</v>
      </c>
      <c r="E77" s="13">
        <v>2220</v>
      </c>
      <c r="F77" s="35">
        <v>5000</v>
      </c>
      <c r="G77" s="12" t="s">
        <v>17</v>
      </c>
      <c r="H77" s="12" t="s">
        <v>113</v>
      </c>
      <c r="I77" s="12"/>
    </row>
    <row r="78" spans="1:9" ht="89.25" customHeight="1">
      <c r="A78" s="30"/>
      <c r="B78" s="30"/>
      <c r="C78" s="33" t="s">
        <v>116</v>
      </c>
      <c r="D78" s="36" t="s">
        <v>85</v>
      </c>
      <c r="E78" s="13">
        <v>2220</v>
      </c>
      <c r="F78" s="37">
        <v>7000</v>
      </c>
      <c r="G78" s="12" t="s">
        <v>36</v>
      </c>
      <c r="H78" s="12" t="s">
        <v>106</v>
      </c>
      <c r="I78" s="31"/>
    </row>
    <row r="79" spans="1:9" ht="89.25" customHeight="1">
      <c r="A79" s="30"/>
      <c r="B79" s="30"/>
      <c r="C79" s="33" t="s">
        <v>117</v>
      </c>
      <c r="D79" s="36" t="s">
        <v>85</v>
      </c>
      <c r="E79" s="13">
        <v>2220</v>
      </c>
      <c r="F79" s="37">
        <f>6000-80</f>
        <v>5920</v>
      </c>
      <c r="G79" s="12" t="s">
        <v>36</v>
      </c>
      <c r="H79" s="12" t="s">
        <v>106</v>
      </c>
      <c r="I79" s="12" t="s">
        <v>231</v>
      </c>
    </row>
    <row r="80" spans="1:9" ht="89.25" customHeight="1">
      <c r="A80" s="30"/>
      <c r="B80" s="30"/>
      <c r="C80" s="33" t="s">
        <v>119</v>
      </c>
      <c r="D80" s="36" t="s">
        <v>118</v>
      </c>
      <c r="E80" s="13">
        <v>2220</v>
      </c>
      <c r="F80" s="37">
        <f>13000-150</f>
        <v>12850</v>
      </c>
      <c r="G80" s="12" t="s">
        <v>17</v>
      </c>
      <c r="H80" s="12" t="s">
        <v>106</v>
      </c>
      <c r="I80" s="12" t="s">
        <v>231</v>
      </c>
    </row>
    <row r="81" spans="1:9" ht="89.25" customHeight="1">
      <c r="A81" s="30"/>
      <c r="B81" s="30"/>
      <c r="C81" s="1" t="s">
        <v>191</v>
      </c>
      <c r="D81" s="12" t="s">
        <v>99</v>
      </c>
      <c r="E81" s="13">
        <v>2220</v>
      </c>
      <c r="F81" s="38">
        <v>90000</v>
      </c>
      <c r="G81" s="12" t="s">
        <v>36</v>
      </c>
      <c r="H81" s="12" t="s">
        <v>106</v>
      </c>
      <c r="I81" s="15"/>
    </row>
    <row r="82" spans="1:9" ht="89.25" customHeight="1">
      <c r="A82" s="30"/>
      <c r="B82" s="30"/>
      <c r="C82" s="33" t="s">
        <v>90</v>
      </c>
      <c r="D82" s="36" t="s">
        <v>91</v>
      </c>
      <c r="E82" s="13">
        <v>2220</v>
      </c>
      <c r="F82" s="39">
        <v>198000</v>
      </c>
      <c r="G82" s="12" t="s">
        <v>36</v>
      </c>
      <c r="H82" s="12" t="s">
        <v>106</v>
      </c>
      <c r="I82" s="12"/>
    </row>
    <row r="83" spans="1:9" ht="89.25" customHeight="1">
      <c r="A83" s="30"/>
      <c r="B83" s="30"/>
      <c r="C83" s="1" t="s">
        <v>120</v>
      </c>
      <c r="D83" s="12" t="s">
        <v>104</v>
      </c>
      <c r="E83" s="13">
        <v>2220</v>
      </c>
      <c r="F83" s="39">
        <f>35000-48</f>
        <v>34952</v>
      </c>
      <c r="G83" s="12" t="s">
        <v>17</v>
      </c>
      <c r="H83" s="12" t="s">
        <v>121</v>
      </c>
      <c r="I83" s="12" t="s">
        <v>231</v>
      </c>
    </row>
    <row r="84" spans="1:9" ht="89.25" customHeight="1">
      <c r="A84" s="30"/>
      <c r="B84" s="30"/>
      <c r="C84" s="33" t="s">
        <v>122</v>
      </c>
      <c r="D84" s="12" t="s">
        <v>94</v>
      </c>
      <c r="E84" s="13">
        <v>2220</v>
      </c>
      <c r="F84" s="35">
        <f>20000-1</f>
        <v>19999</v>
      </c>
      <c r="G84" s="12" t="s">
        <v>36</v>
      </c>
      <c r="H84" s="12" t="s">
        <v>86</v>
      </c>
      <c r="I84" s="12" t="s">
        <v>231</v>
      </c>
    </row>
    <row r="85" spans="1:9" ht="102" customHeight="1">
      <c r="A85" s="30"/>
      <c r="B85" s="30"/>
      <c r="C85" s="1" t="s">
        <v>123</v>
      </c>
      <c r="D85" s="12" t="s">
        <v>100</v>
      </c>
      <c r="E85" s="13">
        <v>2220</v>
      </c>
      <c r="F85" s="39">
        <v>13000</v>
      </c>
      <c r="G85" s="12" t="s">
        <v>36</v>
      </c>
      <c r="H85" s="12" t="s">
        <v>126</v>
      </c>
      <c r="I85" s="12"/>
    </row>
    <row r="86" spans="1:9" ht="107.25" customHeight="1">
      <c r="A86" s="30"/>
      <c r="B86" s="30"/>
      <c r="C86" s="1" t="s">
        <v>124</v>
      </c>
      <c r="D86" s="12" t="s">
        <v>100</v>
      </c>
      <c r="E86" s="13">
        <v>2220</v>
      </c>
      <c r="F86" s="35">
        <v>12000</v>
      </c>
      <c r="G86" s="12" t="s">
        <v>36</v>
      </c>
      <c r="H86" s="12" t="s">
        <v>106</v>
      </c>
      <c r="I86" s="15"/>
    </row>
    <row r="87" spans="1:9" ht="107.25" customHeight="1">
      <c r="A87" s="30"/>
      <c r="B87" s="30"/>
      <c r="C87" s="1" t="s">
        <v>125</v>
      </c>
      <c r="D87" s="12" t="s">
        <v>100</v>
      </c>
      <c r="E87" s="13">
        <v>2220</v>
      </c>
      <c r="F87" s="35">
        <f>7000-2.8</f>
        <v>6997.2</v>
      </c>
      <c r="G87" s="12" t="s">
        <v>36</v>
      </c>
      <c r="H87" s="12" t="s">
        <v>106</v>
      </c>
      <c r="I87" s="12" t="s">
        <v>231</v>
      </c>
    </row>
    <row r="88" spans="1:9" ht="97.5" customHeight="1">
      <c r="A88" s="30"/>
      <c r="B88" s="30"/>
      <c r="C88" s="1" t="s">
        <v>127</v>
      </c>
      <c r="D88" s="12" t="s">
        <v>100</v>
      </c>
      <c r="E88" s="13">
        <v>2220</v>
      </c>
      <c r="F88" s="35">
        <f>40000-25000</f>
        <v>15000</v>
      </c>
      <c r="G88" s="12" t="s">
        <v>36</v>
      </c>
      <c r="H88" s="12" t="s">
        <v>106</v>
      </c>
      <c r="I88" s="12" t="s">
        <v>230</v>
      </c>
    </row>
    <row r="89" spans="1:9" ht="107.25" customHeight="1">
      <c r="A89" s="30"/>
      <c r="B89" s="30"/>
      <c r="C89" s="1" t="s">
        <v>138</v>
      </c>
      <c r="D89" s="12" t="s">
        <v>100</v>
      </c>
      <c r="E89" s="13">
        <v>2220</v>
      </c>
      <c r="F89" s="35">
        <v>10000</v>
      </c>
      <c r="G89" s="12" t="s">
        <v>36</v>
      </c>
      <c r="H89" s="12" t="s">
        <v>106</v>
      </c>
      <c r="I89" s="15"/>
    </row>
    <row r="90" spans="1:9" ht="107.25" customHeight="1">
      <c r="A90" s="30"/>
      <c r="B90" s="30"/>
      <c r="C90" s="1" t="s">
        <v>128</v>
      </c>
      <c r="D90" s="12" t="s">
        <v>100</v>
      </c>
      <c r="E90" s="13">
        <v>2220</v>
      </c>
      <c r="F90" s="35">
        <v>25000</v>
      </c>
      <c r="G90" s="12" t="s">
        <v>36</v>
      </c>
      <c r="H90" s="12" t="s">
        <v>106</v>
      </c>
      <c r="I90" s="15"/>
    </row>
    <row r="91" spans="1:9" ht="72" customHeight="1">
      <c r="A91" s="30"/>
      <c r="B91" s="30"/>
      <c r="C91" s="1" t="s">
        <v>130</v>
      </c>
      <c r="D91" s="12" t="s">
        <v>129</v>
      </c>
      <c r="E91" s="13">
        <v>2220</v>
      </c>
      <c r="F91" s="35">
        <v>6000</v>
      </c>
      <c r="G91" s="12" t="s">
        <v>17</v>
      </c>
      <c r="H91" s="12" t="s">
        <v>133</v>
      </c>
      <c r="I91" s="15"/>
    </row>
    <row r="92" spans="1:9" ht="77.25" customHeight="1">
      <c r="A92" s="30"/>
      <c r="B92" s="30"/>
      <c r="C92" s="33" t="s">
        <v>131</v>
      </c>
      <c r="D92" s="36" t="s">
        <v>89</v>
      </c>
      <c r="E92" s="13">
        <v>2220</v>
      </c>
      <c r="F92" s="40">
        <f>64000-4000</f>
        <v>60000</v>
      </c>
      <c r="G92" s="12" t="s">
        <v>36</v>
      </c>
      <c r="H92" s="12" t="s">
        <v>106</v>
      </c>
      <c r="I92" s="12" t="s">
        <v>231</v>
      </c>
    </row>
    <row r="93" spans="1:9" ht="78.75" customHeight="1">
      <c r="A93" s="30"/>
      <c r="B93" s="30"/>
      <c r="C93" s="33" t="s">
        <v>132</v>
      </c>
      <c r="D93" s="36" t="s">
        <v>89</v>
      </c>
      <c r="E93" s="13">
        <v>2220</v>
      </c>
      <c r="F93" s="40">
        <f>18000-600</f>
        <v>17400</v>
      </c>
      <c r="G93" s="12" t="s">
        <v>36</v>
      </c>
      <c r="H93" s="12" t="s">
        <v>113</v>
      </c>
      <c r="I93" s="12" t="s">
        <v>231</v>
      </c>
    </row>
    <row r="94" spans="1:9" ht="78.75" customHeight="1">
      <c r="A94" s="30"/>
      <c r="B94" s="30"/>
      <c r="C94" s="33" t="s">
        <v>192</v>
      </c>
      <c r="D94" s="36" t="s">
        <v>89</v>
      </c>
      <c r="E94" s="13">
        <v>2220</v>
      </c>
      <c r="F94" s="40">
        <f>18000-5.14</f>
        <v>17994.86</v>
      </c>
      <c r="G94" s="12" t="s">
        <v>36</v>
      </c>
      <c r="H94" s="12" t="s">
        <v>113</v>
      </c>
      <c r="I94" s="12" t="s">
        <v>231</v>
      </c>
    </row>
    <row r="95" spans="1:9" ht="78.75" customHeight="1">
      <c r="A95" s="30"/>
      <c r="B95" s="30"/>
      <c r="C95" s="33" t="s">
        <v>135</v>
      </c>
      <c r="D95" s="36" t="s">
        <v>134</v>
      </c>
      <c r="E95" s="13">
        <v>2220</v>
      </c>
      <c r="F95" s="40">
        <f>24250-3.73</f>
        <v>24246.27</v>
      </c>
      <c r="G95" s="12" t="s">
        <v>17</v>
      </c>
      <c r="H95" s="12" t="s">
        <v>133</v>
      </c>
      <c r="I95" s="12" t="s">
        <v>231</v>
      </c>
    </row>
    <row r="96" spans="1:9" ht="78.75" customHeight="1">
      <c r="A96" s="30"/>
      <c r="B96" s="30"/>
      <c r="C96" s="33" t="s">
        <v>137</v>
      </c>
      <c r="D96" s="36" t="s">
        <v>136</v>
      </c>
      <c r="E96" s="13">
        <v>2220</v>
      </c>
      <c r="F96" s="40">
        <f>2070-2.16</f>
        <v>2067.84</v>
      </c>
      <c r="G96" s="12" t="s">
        <v>17</v>
      </c>
      <c r="H96" s="12" t="s">
        <v>133</v>
      </c>
      <c r="I96" s="12" t="s">
        <v>231</v>
      </c>
    </row>
    <row r="97" spans="1:9" ht="78.75" customHeight="1">
      <c r="A97" s="30"/>
      <c r="B97" s="30"/>
      <c r="C97" s="33" t="s">
        <v>139</v>
      </c>
      <c r="D97" s="36" t="s">
        <v>89</v>
      </c>
      <c r="E97" s="13">
        <v>2220</v>
      </c>
      <c r="F97" s="40">
        <f>8000-1970+3015</f>
        <v>9045</v>
      </c>
      <c r="G97" s="12" t="s">
        <v>36</v>
      </c>
      <c r="H97" s="12" t="s">
        <v>106</v>
      </c>
      <c r="I97" s="12" t="s">
        <v>231</v>
      </c>
    </row>
    <row r="98" spans="1:9" ht="78.75" customHeight="1">
      <c r="A98" s="30"/>
      <c r="B98" s="30"/>
      <c r="C98" s="33" t="s">
        <v>232</v>
      </c>
      <c r="D98" s="36" t="s">
        <v>89</v>
      </c>
      <c r="E98" s="13">
        <v>2220</v>
      </c>
      <c r="F98" s="40">
        <v>4374.88</v>
      </c>
      <c r="G98" s="12" t="s">
        <v>36</v>
      </c>
      <c r="H98" s="12" t="s">
        <v>233</v>
      </c>
      <c r="I98" s="12" t="s">
        <v>231</v>
      </c>
    </row>
    <row r="99" spans="1:9" ht="78.75" customHeight="1">
      <c r="A99" s="30"/>
      <c r="B99" s="30"/>
      <c r="C99" s="33" t="s">
        <v>363</v>
      </c>
      <c r="D99" s="36" t="s">
        <v>381</v>
      </c>
      <c r="E99" s="13">
        <v>2220</v>
      </c>
      <c r="F99" s="40">
        <v>12520</v>
      </c>
      <c r="G99" s="12" t="s">
        <v>36</v>
      </c>
      <c r="H99" s="12" t="s">
        <v>364</v>
      </c>
      <c r="I99" s="12" t="s">
        <v>365</v>
      </c>
    </row>
    <row r="100" spans="1:9" ht="78.75" customHeight="1">
      <c r="A100" s="30"/>
      <c r="B100" s="30"/>
      <c r="C100" s="33" t="s">
        <v>366</v>
      </c>
      <c r="D100" s="36" t="s">
        <v>382</v>
      </c>
      <c r="E100" s="13">
        <v>2220</v>
      </c>
      <c r="F100" s="40">
        <v>60000</v>
      </c>
      <c r="G100" s="12" t="s">
        <v>36</v>
      </c>
      <c r="H100" s="12" t="s">
        <v>364</v>
      </c>
      <c r="I100" s="12" t="s">
        <v>365</v>
      </c>
    </row>
    <row r="101" spans="1:9" ht="78.75" customHeight="1">
      <c r="A101" s="30"/>
      <c r="B101" s="30"/>
      <c r="C101" s="33" t="s">
        <v>367</v>
      </c>
      <c r="D101" s="36" t="s">
        <v>382</v>
      </c>
      <c r="E101" s="13">
        <v>2220</v>
      </c>
      <c r="F101" s="40">
        <v>48800</v>
      </c>
      <c r="G101" s="12" t="s">
        <v>36</v>
      </c>
      <c r="H101" s="12" t="s">
        <v>364</v>
      </c>
      <c r="I101" s="12" t="s">
        <v>365</v>
      </c>
    </row>
    <row r="102" spans="1:9" ht="78.75" customHeight="1">
      <c r="A102" s="30"/>
      <c r="B102" s="30"/>
      <c r="C102" s="33" t="s">
        <v>368</v>
      </c>
      <c r="D102" s="36" t="s">
        <v>380</v>
      </c>
      <c r="E102" s="13">
        <v>2220</v>
      </c>
      <c r="F102" s="40">
        <v>3930</v>
      </c>
      <c r="G102" s="12" t="s">
        <v>36</v>
      </c>
      <c r="H102" s="12" t="s">
        <v>364</v>
      </c>
      <c r="I102" s="12" t="s">
        <v>365</v>
      </c>
    </row>
    <row r="103" spans="1:9" ht="78.75" customHeight="1">
      <c r="A103" s="30"/>
      <c r="B103" s="30"/>
      <c r="C103" s="33" t="s">
        <v>369</v>
      </c>
      <c r="D103" s="36" t="s">
        <v>383</v>
      </c>
      <c r="E103" s="13">
        <v>2220</v>
      </c>
      <c r="F103" s="40">
        <v>602</v>
      </c>
      <c r="G103" s="12" t="s">
        <v>36</v>
      </c>
      <c r="H103" s="12" t="s">
        <v>364</v>
      </c>
      <c r="I103" s="12" t="s">
        <v>365</v>
      </c>
    </row>
    <row r="104" spans="1:9" ht="78.75" customHeight="1">
      <c r="A104" s="30"/>
      <c r="B104" s="30"/>
      <c r="C104" s="33" t="s">
        <v>370</v>
      </c>
      <c r="D104" s="36" t="s">
        <v>380</v>
      </c>
      <c r="E104" s="13">
        <v>2220</v>
      </c>
      <c r="F104" s="40">
        <v>15300</v>
      </c>
      <c r="G104" s="12" t="s">
        <v>36</v>
      </c>
      <c r="H104" s="12" t="s">
        <v>364</v>
      </c>
      <c r="I104" s="12" t="s">
        <v>365</v>
      </c>
    </row>
    <row r="105" spans="1:9" ht="78.75" customHeight="1">
      <c r="A105" s="30"/>
      <c r="B105" s="30"/>
      <c r="C105" s="33" t="s">
        <v>371</v>
      </c>
      <c r="D105" s="36" t="s">
        <v>379</v>
      </c>
      <c r="E105" s="13">
        <v>2220</v>
      </c>
      <c r="F105" s="40">
        <v>5400</v>
      </c>
      <c r="G105" s="12" t="s">
        <v>36</v>
      </c>
      <c r="H105" s="12" t="s">
        <v>364</v>
      </c>
      <c r="I105" s="12" t="s">
        <v>365</v>
      </c>
    </row>
    <row r="106" spans="1:9" ht="78.75" customHeight="1">
      <c r="A106" s="30"/>
      <c r="B106" s="30"/>
      <c r="C106" s="33" t="s">
        <v>373</v>
      </c>
      <c r="D106" s="36" t="s">
        <v>372</v>
      </c>
      <c r="E106" s="13">
        <v>2220</v>
      </c>
      <c r="F106" s="40">
        <v>127800</v>
      </c>
      <c r="G106" s="12" t="s">
        <v>36</v>
      </c>
      <c r="H106" s="12" t="s">
        <v>364</v>
      </c>
      <c r="I106" s="12" t="s">
        <v>365</v>
      </c>
    </row>
    <row r="107" spans="1:9" ht="78.75" customHeight="1">
      <c r="A107" s="30"/>
      <c r="B107" s="30"/>
      <c r="C107" s="33" t="s">
        <v>374</v>
      </c>
      <c r="D107" s="36" t="s">
        <v>378</v>
      </c>
      <c r="E107" s="13">
        <v>2220</v>
      </c>
      <c r="F107" s="40">
        <v>199998.4</v>
      </c>
      <c r="G107" s="12" t="s">
        <v>36</v>
      </c>
      <c r="H107" s="12" t="s">
        <v>364</v>
      </c>
      <c r="I107" s="12" t="s">
        <v>365</v>
      </c>
    </row>
    <row r="108" spans="1:9" ht="78.75" customHeight="1">
      <c r="A108" s="30"/>
      <c r="B108" s="30"/>
      <c r="C108" s="33" t="s">
        <v>376</v>
      </c>
      <c r="D108" s="36" t="s">
        <v>375</v>
      </c>
      <c r="E108" s="13">
        <v>2220</v>
      </c>
      <c r="F108" s="40">
        <v>10500</v>
      </c>
      <c r="G108" s="12" t="s">
        <v>36</v>
      </c>
      <c r="H108" s="12" t="s">
        <v>364</v>
      </c>
      <c r="I108" s="12" t="s">
        <v>365</v>
      </c>
    </row>
    <row r="109" spans="1:9" ht="92.25" customHeight="1">
      <c r="A109" s="30"/>
      <c r="B109" s="30"/>
      <c r="C109" s="33" t="s">
        <v>127</v>
      </c>
      <c r="D109" s="36" t="s">
        <v>377</v>
      </c>
      <c r="E109" s="13">
        <v>2220</v>
      </c>
      <c r="F109" s="40">
        <v>4000</v>
      </c>
      <c r="G109" s="12" t="s">
        <v>36</v>
      </c>
      <c r="H109" s="12" t="s">
        <v>364</v>
      </c>
      <c r="I109" s="12" t="s">
        <v>365</v>
      </c>
    </row>
    <row r="110" spans="1:9" ht="102" customHeight="1">
      <c r="A110" s="30"/>
      <c r="B110" s="30"/>
      <c r="C110" s="33" t="s">
        <v>385</v>
      </c>
      <c r="D110" s="36" t="s">
        <v>384</v>
      </c>
      <c r="E110" s="13">
        <v>2220</v>
      </c>
      <c r="F110" s="40">
        <v>9150</v>
      </c>
      <c r="G110" s="12" t="s">
        <v>36</v>
      </c>
      <c r="H110" s="12" t="s">
        <v>364</v>
      </c>
      <c r="I110" s="12" t="s">
        <v>365</v>
      </c>
    </row>
    <row r="111" spans="1:9" ht="97.5" customHeight="1">
      <c r="A111" s="30"/>
      <c r="B111" s="30"/>
      <c r="C111" s="33" t="s">
        <v>387</v>
      </c>
      <c r="D111" s="36" t="s">
        <v>386</v>
      </c>
      <c r="E111" s="13">
        <v>2220</v>
      </c>
      <c r="F111" s="40">
        <v>4640</v>
      </c>
      <c r="G111" s="12" t="s">
        <v>36</v>
      </c>
      <c r="H111" s="12" t="s">
        <v>364</v>
      </c>
      <c r="I111" s="12" t="s">
        <v>365</v>
      </c>
    </row>
    <row r="112" spans="1:9" ht="78.75" customHeight="1">
      <c r="A112" s="30"/>
      <c r="B112" s="30"/>
      <c r="C112" s="33" t="s">
        <v>389</v>
      </c>
      <c r="D112" s="36" t="s">
        <v>388</v>
      </c>
      <c r="E112" s="13">
        <v>2220</v>
      </c>
      <c r="F112" s="40">
        <v>10600</v>
      </c>
      <c r="G112" s="12" t="s">
        <v>36</v>
      </c>
      <c r="H112" s="12" t="s">
        <v>364</v>
      </c>
      <c r="I112" s="12" t="s">
        <v>365</v>
      </c>
    </row>
    <row r="113" spans="1:9" ht="78.75" customHeight="1">
      <c r="A113" s="30"/>
      <c r="B113" s="30"/>
      <c r="C113" s="33" t="s">
        <v>391</v>
      </c>
      <c r="D113" s="36" t="s">
        <v>390</v>
      </c>
      <c r="E113" s="13">
        <v>2220</v>
      </c>
      <c r="F113" s="40">
        <v>69575.02</v>
      </c>
      <c r="G113" s="12" t="s">
        <v>36</v>
      </c>
      <c r="H113" s="12" t="s">
        <v>364</v>
      </c>
      <c r="I113" s="12" t="s">
        <v>365</v>
      </c>
    </row>
    <row r="114" spans="1:9" ht="33" customHeight="1">
      <c r="A114" s="1"/>
      <c r="B114" s="1"/>
      <c r="C114" s="29" t="s">
        <v>105</v>
      </c>
      <c r="D114" s="30"/>
      <c r="E114" s="12"/>
      <c r="F114" s="41">
        <f>SUM(F65:F113)</f>
        <v>1720177.98</v>
      </c>
      <c r="G114" s="12"/>
      <c r="H114" s="33"/>
      <c r="I114" s="42"/>
    </row>
    <row r="115" spans="1:9" ht="36" customHeight="1">
      <c r="A115" s="30"/>
      <c r="B115" s="30"/>
      <c r="C115" s="29" t="s">
        <v>140</v>
      </c>
      <c r="D115" s="30"/>
      <c r="E115" s="31">
        <v>2240</v>
      </c>
      <c r="F115" s="41"/>
      <c r="G115" s="12"/>
      <c r="H115" s="33"/>
      <c r="I115" s="31"/>
    </row>
    <row r="116" spans="1:9" ht="65.25" customHeight="1">
      <c r="A116" s="30"/>
      <c r="B116" s="30"/>
      <c r="C116" s="1" t="s">
        <v>141</v>
      </c>
      <c r="D116" s="12" t="s">
        <v>142</v>
      </c>
      <c r="E116" s="12">
        <v>2240</v>
      </c>
      <c r="F116" s="43">
        <v>15840</v>
      </c>
      <c r="G116" s="12" t="s">
        <v>17</v>
      </c>
      <c r="H116" s="12" t="s">
        <v>41</v>
      </c>
      <c r="I116" s="12"/>
    </row>
    <row r="117" spans="1:9" ht="67.5" customHeight="1">
      <c r="A117" s="30"/>
      <c r="B117" s="30"/>
      <c r="C117" s="1" t="s">
        <v>143</v>
      </c>
      <c r="D117" s="12" t="s">
        <v>144</v>
      </c>
      <c r="E117" s="12">
        <v>2240</v>
      </c>
      <c r="F117" s="16">
        <v>1000</v>
      </c>
      <c r="G117" s="12" t="s">
        <v>17</v>
      </c>
      <c r="H117" s="12" t="s">
        <v>41</v>
      </c>
      <c r="I117" s="12"/>
    </row>
    <row r="118" spans="1:9" ht="78.75" customHeight="1">
      <c r="A118" s="30"/>
      <c r="B118" s="30"/>
      <c r="C118" s="44" t="s">
        <v>145</v>
      </c>
      <c r="D118" s="12" t="s">
        <v>146</v>
      </c>
      <c r="E118" s="12">
        <v>2240</v>
      </c>
      <c r="F118" s="45">
        <v>49500</v>
      </c>
      <c r="G118" s="12" t="s">
        <v>36</v>
      </c>
      <c r="H118" s="12" t="s">
        <v>147</v>
      </c>
      <c r="I118" s="12"/>
    </row>
    <row r="119" spans="1:9" ht="57" customHeight="1">
      <c r="A119" s="30"/>
      <c r="B119" s="30"/>
      <c r="C119" s="44" t="s">
        <v>148</v>
      </c>
      <c r="D119" s="12" t="s">
        <v>149</v>
      </c>
      <c r="E119" s="12">
        <v>2240</v>
      </c>
      <c r="F119" s="45">
        <v>4950</v>
      </c>
      <c r="G119" s="46" t="s">
        <v>17</v>
      </c>
      <c r="H119" s="12" t="s">
        <v>147</v>
      </c>
      <c r="I119" s="12"/>
    </row>
    <row r="120" spans="1:9" ht="52.5" customHeight="1">
      <c r="A120" s="30"/>
      <c r="B120" s="30"/>
      <c r="C120" s="44" t="s">
        <v>150</v>
      </c>
      <c r="D120" s="35">
        <v>0</v>
      </c>
      <c r="E120" s="12">
        <v>2240</v>
      </c>
      <c r="F120" s="40">
        <v>6</v>
      </c>
      <c r="G120" s="12" t="s">
        <v>17</v>
      </c>
      <c r="H120" s="12" t="s">
        <v>41</v>
      </c>
      <c r="I120" s="12"/>
    </row>
    <row r="121" spans="1:9" ht="49.5" customHeight="1">
      <c r="A121" s="30"/>
      <c r="B121" s="30"/>
      <c r="C121" s="44" t="s">
        <v>151</v>
      </c>
      <c r="D121" s="35">
        <v>0</v>
      </c>
      <c r="E121" s="12">
        <v>2240</v>
      </c>
      <c r="F121" s="40">
        <v>1</v>
      </c>
      <c r="G121" s="12" t="s">
        <v>17</v>
      </c>
      <c r="H121" s="12" t="s">
        <v>41</v>
      </c>
      <c r="I121" s="12"/>
    </row>
    <row r="122" spans="1:9" ht="85.5" customHeight="1">
      <c r="A122" s="30"/>
      <c r="B122" s="30"/>
      <c r="C122" s="1" t="s">
        <v>152</v>
      </c>
      <c r="D122" s="12" t="s">
        <v>153</v>
      </c>
      <c r="E122" s="12">
        <v>2240</v>
      </c>
      <c r="F122" s="40">
        <v>36</v>
      </c>
      <c r="G122" s="12" t="s">
        <v>17</v>
      </c>
      <c r="H122" s="12" t="s">
        <v>41</v>
      </c>
      <c r="I122" s="12"/>
    </row>
    <row r="123" spans="1:9" ht="52.5" customHeight="1">
      <c r="A123" s="30"/>
      <c r="B123" s="30"/>
      <c r="C123" s="1" t="s">
        <v>154</v>
      </c>
      <c r="D123" s="12" t="s">
        <v>155</v>
      </c>
      <c r="E123" s="12">
        <v>2240</v>
      </c>
      <c r="F123" s="40">
        <f>51000+892.08</f>
        <v>51892.08</v>
      </c>
      <c r="G123" s="12" t="s">
        <v>36</v>
      </c>
      <c r="H123" s="12" t="s">
        <v>41</v>
      </c>
      <c r="I123" s="12" t="s">
        <v>394</v>
      </c>
    </row>
    <row r="124" spans="1:9" ht="52.5" customHeight="1">
      <c r="A124" s="30"/>
      <c r="B124" s="30"/>
      <c r="C124" s="1" t="s">
        <v>156</v>
      </c>
      <c r="D124" s="12" t="s">
        <v>155</v>
      </c>
      <c r="E124" s="12">
        <v>2240</v>
      </c>
      <c r="F124" s="40">
        <v>2400</v>
      </c>
      <c r="G124" s="12" t="s">
        <v>36</v>
      </c>
      <c r="H124" s="12" t="s">
        <v>41</v>
      </c>
      <c r="I124" s="12"/>
    </row>
    <row r="125" spans="1:9" ht="108" customHeight="1">
      <c r="A125" s="30"/>
      <c r="B125" s="30"/>
      <c r="C125" s="44" t="s">
        <v>157</v>
      </c>
      <c r="D125" s="12" t="s">
        <v>158</v>
      </c>
      <c r="E125" s="12">
        <v>2240</v>
      </c>
      <c r="F125" s="40">
        <v>1000</v>
      </c>
      <c r="G125" s="12" t="s">
        <v>17</v>
      </c>
      <c r="H125" s="46" t="s">
        <v>41</v>
      </c>
      <c r="I125" s="15"/>
    </row>
    <row r="126" spans="1:9" ht="118.5" customHeight="1">
      <c r="A126" s="30"/>
      <c r="B126" s="30"/>
      <c r="C126" s="44" t="s">
        <v>159</v>
      </c>
      <c r="D126" s="12" t="s">
        <v>160</v>
      </c>
      <c r="E126" s="12">
        <v>2240</v>
      </c>
      <c r="F126" s="40">
        <v>32118</v>
      </c>
      <c r="G126" s="12" t="s">
        <v>36</v>
      </c>
      <c r="H126" s="46" t="s">
        <v>147</v>
      </c>
      <c r="I126" s="15"/>
    </row>
    <row r="127" spans="1:9" ht="81" customHeight="1">
      <c r="A127" s="30"/>
      <c r="B127" s="30"/>
      <c r="C127" s="44" t="s">
        <v>161</v>
      </c>
      <c r="D127" s="12" t="s">
        <v>162</v>
      </c>
      <c r="E127" s="12">
        <v>2240</v>
      </c>
      <c r="F127" s="40">
        <v>9449</v>
      </c>
      <c r="G127" s="12" t="s">
        <v>36</v>
      </c>
      <c r="H127" s="46" t="s">
        <v>41</v>
      </c>
      <c r="I127" s="15"/>
    </row>
    <row r="128" spans="1:9" ht="81" customHeight="1">
      <c r="A128" s="30"/>
      <c r="B128" s="30"/>
      <c r="C128" s="44" t="s">
        <v>163</v>
      </c>
      <c r="D128" s="12" t="s">
        <v>162</v>
      </c>
      <c r="E128" s="12">
        <v>2240</v>
      </c>
      <c r="F128" s="40">
        <v>3500</v>
      </c>
      <c r="G128" s="12" t="s">
        <v>17</v>
      </c>
      <c r="H128" s="46" t="s">
        <v>41</v>
      </c>
      <c r="I128" s="15"/>
    </row>
    <row r="129" spans="1:9" ht="116.25" customHeight="1">
      <c r="A129" s="30"/>
      <c r="B129" s="30"/>
      <c r="C129" s="44" t="s">
        <v>164</v>
      </c>
      <c r="D129" s="12" t="s">
        <v>165</v>
      </c>
      <c r="E129" s="12">
        <v>2240</v>
      </c>
      <c r="F129" s="40">
        <f>1200+2400</f>
        <v>3600</v>
      </c>
      <c r="G129" s="12" t="s">
        <v>17</v>
      </c>
      <c r="H129" s="46" t="s">
        <v>41</v>
      </c>
      <c r="I129" s="12" t="s">
        <v>394</v>
      </c>
    </row>
    <row r="130" spans="1:9" ht="94.5" customHeight="1">
      <c r="A130" s="30"/>
      <c r="B130" s="30"/>
      <c r="C130" s="1" t="s">
        <v>166</v>
      </c>
      <c r="D130" s="12" t="s">
        <v>167</v>
      </c>
      <c r="E130" s="12">
        <v>2240</v>
      </c>
      <c r="F130" s="40">
        <v>0</v>
      </c>
      <c r="G130" s="12" t="s">
        <v>17</v>
      </c>
      <c r="H130" s="12" t="s">
        <v>168</v>
      </c>
      <c r="I130" s="33" t="s">
        <v>226</v>
      </c>
    </row>
    <row r="131" spans="1:9" ht="121.5" customHeight="1">
      <c r="A131" s="30"/>
      <c r="B131" s="30"/>
      <c r="C131" s="1" t="s">
        <v>198</v>
      </c>
      <c r="D131" s="12" t="s">
        <v>197</v>
      </c>
      <c r="E131" s="12">
        <v>2240</v>
      </c>
      <c r="F131" s="40">
        <v>50000</v>
      </c>
      <c r="G131" s="12" t="s">
        <v>36</v>
      </c>
      <c r="H131" s="12" t="s">
        <v>195</v>
      </c>
      <c r="I131" s="23" t="s">
        <v>196</v>
      </c>
    </row>
    <row r="132" spans="1:9" ht="140.25" customHeight="1">
      <c r="A132" s="30"/>
      <c r="B132" s="30"/>
      <c r="C132" s="1" t="s">
        <v>201</v>
      </c>
      <c r="D132" s="12" t="s">
        <v>200</v>
      </c>
      <c r="E132" s="12">
        <v>2240</v>
      </c>
      <c r="F132" s="40">
        <f>50000-42476.92</f>
        <v>7523.080000000002</v>
      </c>
      <c r="G132" s="12" t="s">
        <v>36</v>
      </c>
      <c r="H132" s="12" t="s">
        <v>195</v>
      </c>
      <c r="I132" s="23" t="s">
        <v>235</v>
      </c>
    </row>
    <row r="133" spans="1:9" ht="121.5" customHeight="1">
      <c r="A133" s="30"/>
      <c r="B133" s="30"/>
      <c r="C133" s="1" t="s">
        <v>202</v>
      </c>
      <c r="D133" s="12" t="s">
        <v>204</v>
      </c>
      <c r="E133" s="12">
        <v>2240</v>
      </c>
      <c r="F133" s="40">
        <v>5000</v>
      </c>
      <c r="G133" s="12" t="s">
        <v>203</v>
      </c>
      <c r="H133" s="12" t="s">
        <v>195</v>
      </c>
      <c r="I133" s="22" t="s">
        <v>226</v>
      </c>
    </row>
    <row r="134" spans="1:9" ht="114" customHeight="1">
      <c r="A134" s="30"/>
      <c r="B134" s="30"/>
      <c r="C134" s="1" t="s">
        <v>206</v>
      </c>
      <c r="D134" s="12" t="s">
        <v>205</v>
      </c>
      <c r="E134" s="12">
        <v>2240</v>
      </c>
      <c r="F134" s="40">
        <f>10000-580.99-3886.98-1617</f>
        <v>3915.0300000000007</v>
      </c>
      <c r="G134" s="12" t="s">
        <v>36</v>
      </c>
      <c r="H134" s="12" t="s">
        <v>195</v>
      </c>
      <c r="I134" s="22" t="s">
        <v>393</v>
      </c>
    </row>
    <row r="135" spans="1:9" ht="114" customHeight="1">
      <c r="A135" s="30"/>
      <c r="B135" s="30"/>
      <c r="C135" s="1" t="s">
        <v>272</v>
      </c>
      <c r="D135" s="12" t="s">
        <v>245</v>
      </c>
      <c r="E135" s="12">
        <v>2240</v>
      </c>
      <c r="F135" s="40">
        <v>283.9</v>
      </c>
      <c r="G135" s="12" t="s">
        <v>203</v>
      </c>
      <c r="H135" s="12" t="s">
        <v>133</v>
      </c>
      <c r="I135" s="22" t="s">
        <v>270</v>
      </c>
    </row>
    <row r="136" spans="1:9" ht="114" customHeight="1">
      <c r="A136" s="30"/>
      <c r="B136" s="30"/>
      <c r="C136" s="1" t="s">
        <v>273</v>
      </c>
      <c r="D136" s="12" t="s">
        <v>274</v>
      </c>
      <c r="E136" s="12">
        <v>2240</v>
      </c>
      <c r="F136" s="40">
        <v>1000</v>
      </c>
      <c r="G136" s="12" t="s">
        <v>203</v>
      </c>
      <c r="H136" s="12" t="s">
        <v>133</v>
      </c>
      <c r="I136" s="22" t="s">
        <v>270</v>
      </c>
    </row>
    <row r="137" spans="1:9" ht="114" customHeight="1">
      <c r="A137" s="30"/>
      <c r="B137" s="30"/>
      <c r="C137" s="1" t="s">
        <v>229</v>
      </c>
      <c r="D137" s="12" t="s">
        <v>228</v>
      </c>
      <c r="E137" s="12">
        <v>2240</v>
      </c>
      <c r="F137" s="40">
        <f>580.99+11032</f>
        <v>11612.99</v>
      </c>
      <c r="G137" s="12" t="s">
        <v>203</v>
      </c>
      <c r="H137" s="12" t="s">
        <v>113</v>
      </c>
      <c r="I137" s="22" t="s">
        <v>236</v>
      </c>
    </row>
    <row r="138" spans="1:9" ht="126.75" customHeight="1">
      <c r="A138" s="30"/>
      <c r="B138" s="30"/>
      <c r="C138" s="1" t="s">
        <v>238</v>
      </c>
      <c r="D138" s="12" t="s">
        <v>237</v>
      </c>
      <c r="E138" s="12">
        <v>2240</v>
      </c>
      <c r="F138" s="40">
        <v>6930.65</v>
      </c>
      <c r="G138" s="12" t="s">
        <v>203</v>
      </c>
      <c r="H138" s="12" t="s">
        <v>113</v>
      </c>
      <c r="I138" s="22" t="s">
        <v>231</v>
      </c>
    </row>
    <row r="139" spans="1:9" ht="100.5" customHeight="1">
      <c r="A139" s="30"/>
      <c r="B139" s="30"/>
      <c r="C139" s="1" t="s">
        <v>208</v>
      </c>
      <c r="D139" s="12" t="s">
        <v>207</v>
      </c>
      <c r="E139" s="12">
        <v>2240</v>
      </c>
      <c r="F139" s="40">
        <v>52375.35</v>
      </c>
      <c r="G139" s="12" t="s">
        <v>36</v>
      </c>
      <c r="H139" s="12" t="s">
        <v>195</v>
      </c>
      <c r="I139" s="22" t="s">
        <v>226</v>
      </c>
    </row>
    <row r="140" spans="1:9" ht="87" customHeight="1">
      <c r="A140" s="30"/>
      <c r="B140" s="30"/>
      <c r="C140" s="1" t="s">
        <v>210</v>
      </c>
      <c r="D140" s="12" t="s">
        <v>209</v>
      </c>
      <c r="E140" s="12">
        <v>2240</v>
      </c>
      <c r="F140" s="40">
        <v>0</v>
      </c>
      <c r="G140" s="12" t="s">
        <v>36</v>
      </c>
      <c r="H140" s="12" t="s">
        <v>195</v>
      </c>
      <c r="I140" s="22" t="s">
        <v>234</v>
      </c>
    </row>
    <row r="141" spans="1:9" ht="77.25" customHeight="1">
      <c r="A141" s="30"/>
      <c r="B141" s="30"/>
      <c r="C141" s="1" t="s">
        <v>212</v>
      </c>
      <c r="D141" s="12" t="s">
        <v>211</v>
      </c>
      <c r="E141" s="12">
        <v>2240</v>
      </c>
      <c r="F141" s="40">
        <f>10200+1970</f>
        <v>12170</v>
      </c>
      <c r="G141" s="12" t="s">
        <v>17</v>
      </c>
      <c r="H141" s="12" t="s">
        <v>195</v>
      </c>
      <c r="I141" s="22" t="s">
        <v>271</v>
      </c>
    </row>
    <row r="142" spans="1:9" ht="99" customHeight="1">
      <c r="A142" s="30"/>
      <c r="B142" s="30"/>
      <c r="C142" s="1" t="s">
        <v>201</v>
      </c>
      <c r="D142" s="12" t="s">
        <v>199</v>
      </c>
      <c r="E142" s="12">
        <v>2240</v>
      </c>
      <c r="F142" s="40">
        <v>89800</v>
      </c>
      <c r="G142" s="12" t="s">
        <v>36</v>
      </c>
      <c r="H142" s="12" t="s">
        <v>195</v>
      </c>
      <c r="I142" s="22" t="s">
        <v>226</v>
      </c>
    </row>
    <row r="143" spans="1:9" ht="99" customHeight="1">
      <c r="A143" s="30"/>
      <c r="B143" s="30"/>
      <c r="C143" s="1" t="s">
        <v>219</v>
      </c>
      <c r="D143" s="12" t="s">
        <v>218</v>
      </c>
      <c r="E143" s="12">
        <v>2240</v>
      </c>
      <c r="F143" s="40">
        <v>2260</v>
      </c>
      <c r="G143" s="12" t="s">
        <v>17</v>
      </c>
      <c r="H143" s="12" t="s">
        <v>113</v>
      </c>
      <c r="I143" s="22" t="s">
        <v>213</v>
      </c>
    </row>
    <row r="144" spans="1:9" ht="93" customHeight="1">
      <c r="A144" s="30"/>
      <c r="B144" s="30"/>
      <c r="C144" s="1" t="s">
        <v>221</v>
      </c>
      <c r="D144" s="12" t="s">
        <v>220</v>
      </c>
      <c r="E144" s="12">
        <v>2240</v>
      </c>
      <c r="F144" s="40">
        <f>8980+633.08-1675.08</f>
        <v>7938</v>
      </c>
      <c r="G144" s="12" t="s">
        <v>17</v>
      </c>
      <c r="H144" s="12" t="s">
        <v>113</v>
      </c>
      <c r="I144" s="22" t="s">
        <v>392</v>
      </c>
    </row>
    <row r="145" spans="1:9" ht="84" customHeight="1">
      <c r="A145" s="30"/>
      <c r="B145" s="30"/>
      <c r="C145" s="1" t="s">
        <v>223</v>
      </c>
      <c r="D145" s="12" t="s">
        <v>222</v>
      </c>
      <c r="E145" s="12">
        <v>2240</v>
      </c>
      <c r="F145" s="40">
        <v>14100</v>
      </c>
      <c r="G145" s="12" t="s">
        <v>17</v>
      </c>
      <c r="H145" s="12" t="s">
        <v>113</v>
      </c>
      <c r="I145" s="22" t="s">
        <v>213</v>
      </c>
    </row>
    <row r="146" spans="1:9" ht="76.5" customHeight="1">
      <c r="A146" s="30"/>
      <c r="B146" s="30"/>
      <c r="C146" s="1" t="s">
        <v>225</v>
      </c>
      <c r="D146" s="12" t="s">
        <v>224</v>
      </c>
      <c r="E146" s="12">
        <v>2240</v>
      </c>
      <c r="F146" s="40">
        <v>4322</v>
      </c>
      <c r="G146" s="12" t="s">
        <v>17</v>
      </c>
      <c r="H146" s="12" t="s">
        <v>113</v>
      </c>
      <c r="I146" s="22" t="s">
        <v>213</v>
      </c>
    </row>
    <row r="147" spans="1:9" ht="120.75" customHeight="1">
      <c r="A147" s="30"/>
      <c r="B147" s="30"/>
      <c r="C147" s="1" t="s">
        <v>159</v>
      </c>
      <c r="D147" s="12" t="s">
        <v>246</v>
      </c>
      <c r="E147" s="12">
        <v>2240</v>
      </c>
      <c r="F147" s="40">
        <v>10706</v>
      </c>
      <c r="G147" s="12" t="s">
        <v>36</v>
      </c>
      <c r="H147" s="12" t="s">
        <v>113</v>
      </c>
      <c r="I147" s="22" t="s">
        <v>239</v>
      </c>
    </row>
    <row r="148" spans="1:9" ht="120.75" customHeight="1">
      <c r="A148" s="30"/>
      <c r="B148" s="30"/>
      <c r="C148" s="1" t="s">
        <v>241</v>
      </c>
      <c r="D148" s="12" t="s">
        <v>240</v>
      </c>
      <c r="E148" s="12">
        <v>2240</v>
      </c>
      <c r="F148" s="40">
        <v>16500</v>
      </c>
      <c r="G148" s="12" t="s">
        <v>36</v>
      </c>
      <c r="H148" s="12" t="s">
        <v>113</v>
      </c>
      <c r="I148" s="22" t="s">
        <v>239</v>
      </c>
    </row>
    <row r="149" spans="1:9" ht="118.5" customHeight="1">
      <c r="A149" s="30"/>
      <c r="B149" s="30"/>
      <c r="C149" s="1" t="s">
        <v>148</v>
      </c>
      <c r="D149" s="12" t="s">
        <v>242</v>
      </c>
      <c r="E149" s="12">
        <v>2240</v>
      </c>
      <c r="F149" s="40">
        <v>1650</v>
      </c>
      <c r="G149" s="12" t="s">
        <v>203</v>
      </c>
      <c r="H149" s="12" t="s">
        <v>113</v>
      </c>
      <c r="I149" s="22" t="s">
        <v>239</v>
      </c>
    </row>
    <row r="150" spans="1:9" ht="118.5" customHeight="1">
      <c r="A150" s="30"/>
      <c r="B150" s="30"/>
      <c r="C150" s="1" t="s">
        <v>243</v>
      </c>
      <c r="D150" s="12" t="s">
        <v>245</v>
      </c>
      <c r="E150" s="12">
        <v>2240</v>
      </c>
      <c r="F150" s="40">
        <v>2536</v>
      </c>
      <c r="G150" s="12" t="s">
        <v>36</v>
      </c>
      <c r="H150" s="12" t="s">
        <v>113</v>
      </c>
      <c r="I150" s="22" t="s">
        <v>239</v>
      </c>
    </row>
    <row r="151" spans="1:9" ht="118.5" customHeight="1">
      <c r="A151" s="30"/>
      <c r="B151" s="30"/>
      <c r="C151" s="1" t="s">
        <v>247</v>
      </c>
      <c r="D151" s="12" t="s">
        <v>244</v>
      </c>
      <c r="E151" s="12">
        <v>2240</v>
      </c>
      <c r="F151" s="40">
        <v>2506.92</v>
      </c>
      <c r="G151" s="12" t="s">
        <v>203</v>
      </c>
      <c r="H151" s="12" t="s">
        <v>113</v>
      </c>
      <c r="I151" s="22" t="s">
        <v>239</v>
      </c>
    </row>
    <row r="152" spans="1:9" ht="118.5" customHeight="1">
      <c r="A152" s="30"/>
      <c r="B152" s="30"/>
      <c r="C152" s="1" t="s">
        <v>249</v>
      </c>
      <c r="D152" s="12" t="s">
        <v>248</v>
      </c>
      <c r="E152" s="12">
        <v>2240</v>
      </c>
      <c r="F152" s="40">
        <v>329</v>
      </c>
      <c r="G152" s="12" t="s">
        <v>203</v>
      </c>
      <c r="H152" s="12" t="s">
        <v>113</v>
      </c>
      <c r="I152" s="22" t="s">
        <v>239</v>
      </c>
    </row>
    <row r="153" spans="1:9" ht="118.5" customHeight="1">
      <c r="A153" s="30"/>
      <c r="B153" s="30"/>
      <c r="C153" s="1" t="s">
        <v>251</v>
      </c>
      <c r="D153" s="12" t="s">
        <v>250</v>
      </c>
      <c r="E153" s="12">
        <v>2240</v>
      </c>
      <c r="F153" s="40">
        <v>1249</v>
      </c>
      <c r="G153" s="12" t="s">
        <v>203</v>
      </c>
      <c r="H153" s="12" t="s">
        <v>113</v>
      </c>
      <c r="I153" s="22" t="s">
        <v>239</v>
      </c>
    </row>
    <row r="154" spans="1:9" ht="118.5" customHeight="1">
      <c r="A154" s="30"/>
      <c r="B154" s="30"/>
      <c r="C154" s="1" t="s">
        <v>253</v>
      </c>
      <c r="D154" s="12" t="s">
        <v>252</v>
      </c>
      <c r="E154" s="12">
        <v>2240</v>
      </c>
      <c r="F154" s="40">
        <v>7000</v>
      </c>
      <c r="G154" s="12" t="s">
        <v>203</v>
      </c>
      <c r="H154" s="12" t="s">
        <v>113</v>
      </c>
      <c r="I154" s="22" t="s">
        <v>239</v>
      </c>
    </row>
    <row r="155" spans="1:9" ht="101.25" customHeight="1">
      <c r="A155" s="30"/>
      <c r="B155" s="30"/>
      <c r="C155" s="1" t="s">
        <v>208</v>
      </c>
      <c r="D155" s="12" t="s">
        <v>254</v>
      </c>
      <c r="E155" s="12">
        <v>2240</v>
      </c>
      <c r="F155" s="40">
        <v>33581.99</v>
      </c>
      <c r="G155" s="12" t="s">
        <v>36</v>
      </c>
      <c r="H155" s="12" t="s">
        <v>113</v>
      </c>
      <c r="I155" s="22" t="s">
        <v>255</v>
      </c>
    </row>
    <row r="156" spans="1:9" ht="114.75" customHeight="1">
      <c r="A156" s="30"/>
      <c r="B156" s="30"/>
      <c r="C156" s="1" t="s">
        <v>159</v>
      </c>
      <c r="D156" s="12" t="s">
        <v>330</v>
      </c>
      <c r="E156" s="12">
        <v>2240</v>
      </c>
      <c r="F156" s="40">
        <v>85648</v>
      </c>
      <c r="G156" s="20" t="s">
        <v>36</v>
      </c>
      <c r="H156" s="20" t="s">
        <v>276</v>
      </c>
      <c r="I156" s="22" t="s">
        <v>277</v>
      </c>
    </row>
    <row r="157" spans="1:9" ht="101.25" customHeight="1">
      <c r="A157" s="30"/>
      <c r="B157" s="30"/>
      <c r="C157" s="1" t="s">
        <v>241</v>
      </c>
      <c r="D157" s="12" t="s">
        <v>240</v>
      </c>
      <c r="E157" s="12">
        <v>2240</v>
      </c>
      <c r="F157" s="40">
        <v>132000</v>
      </c>
      <c r="G157" s="20" t="s">
        <v>36</v>
      </c>
      <c r="H157" s="20" t="s">
        <v>276</v>
      </c>
      <c r="I157" s="22" t="s">
        <v>277</v>
      </c>
    </row>
    <row r="158" spans="1:9" ht="101.25" customHeight="1">
      <c r="A158" s="30"/>
      <c r="B158" s="30"/>
      <c r="C158" s="1" t="s">
        <v>148</v>
      </c>
      <c r="D158" s="12" t="s">
        <v>242</v>
      </c>
      <c r="E158" s="12">
        <v>2240</v>
      </c>
      <c r="F158" s="40">
        <v>13200</v>
      </c>
      <c r="G158" s="20" t="s">
        <v>203</v>
      </c>
      <c r="H158" s="20" t="s">
        <v>276</v>
      </c>
      <c r="I158" s="22" t="s">
        <v>277</v>
      </c>
    </row>
    <row r="159" spans="1:9" ht="111.75" customHeight="1">
      <c r="A159" s="30"/>
      <c r="B159" s="30"/>
      <c r="C159" s="1" t="s">
        <v>243</v>
      </c>
      <c r="D159" s="12" t="s">
        <v>331</v>
      </c>
      <c r="E159" s="12">
        <v>2240</v>
      </c>
      <c r="F159" s="40">
        <v>20288</v>
      </c>
      <c r="G159" s="20" t="s">
        <v>36</v>
      </c>
      <c r="H159" s="20" t="s">
        <v>276</v>
      </c>
      <c r="I159" s="22" t="s">
        <v>277</v>
      </c>
    </row>
    <row r="160" spans="1:9" ht="114" customHeight="1">
      <c r="A160" s="30"/>
      <c r="B160" s="30"/>
      <c r="C160" s="1" t="s">
        <v>247</v>
      </c>
      <c r="D160" s="12" t="s">
        <v>244</v>
      </c>
      <c r="E160" s="12">
        <v>2240</v>
      </c>
      <c r="F160" s="40">
        <v>20055.36</v>
      </c>
      <c r="G160" s="20" t="s">
        <v>203</v>
      </c>
      <c r="H160" s="20" t="s">
        <v>276</v>
      </c>
      <c r="I160" s="22" t="s">
        <v>277</v>
      </c>
    </row>
    <row r="161" spans="1:9" ht="101.25" customHeight="1">
      <c r="A161" s="30"/>
      <c r="B161" s="30"/>
      <c r="C161" s="1" t="s">
        <v>333</v>
      </c>
      <c r="D161" s="12" t="s">
        <v>332</v>
      </c>
      <c r="E161" s="12">
        <v>2240</v>
      </c>
      <c r="F161" s="40">
        <v>16967</v>
      </c>
      <c r="G161" s="20" t="s">
        <v>36</v>
      </c>
      <c r="H161" s="20" t="s">
        <v>276</v>
      </c>
      <c r="I161" s="22" t="s">
        <v>277</v>
      </c>
    </row>
    <row r="162" spans="1:9" ht="101.25" customHeight="1">
      <c r="A162" s="30"/>
      <c r="B162" s="30"/>
      <c r="C162" s="1" t="s">
        <v>334</v>
      </c>
      <c r="D162" s="12" t="s">
        <v>224</v>
      </c>
      <c r="E162" s="12">
        <v>2240</v>
      </c>
      <c r="F162" s="40">
        <v>300</v>
      </c>
      <c r="G162" s="20" t="s">
        <v>36</v>
      </c>
      <c r="H162" s="20" t="s">
        <v>276</v>
      </c>
      <c r="I162" s="22" t="s">
        <v>277</v>
      </c>
    </row>
    <row r="163" spans="1:9" ht="101.25" customHeight="1">
      <c r="A163" s="30"/>
      <c r="B163" s="30"/>
      <c r="C163" s="1" t="s">
        <v>336</v>
      </c>
      <c r="D163" s="12" t="s">
        <v>335</v>
      </c>
      <c r="E163" s="12">
        <v>2240</v>
      </c>
      <c r="F163" s="40">
        <v>6264</v>
      </c>
      <c r="G163" s="20" t="s">
        <v>36</v>
      </c>
      <c r="H163" s="20" t="s">
        <v>276</v>
      </c>
      <c r="I163" s="22" t="s">
        <v>277</v>
      </c>
    </row>
    <row r="164" spans="1:9" ht="101.25" customHeight="1">
      <c r="A164" s="30"/>
      <c r="B164" s="30"/>
      <c r="C164" s="1" t="s">
        <v>202</v>
      </c>
      <c r="D164" s="12" t="s">
        <v>337</v>
      </c>
      <c r="E164" s="12">
        <v>2240</v>
      </c>
      <c r="F164" s="40">
        <v>4650</v>
      </c>
      <c r="G164" s="20" t="s">
        <v>203</v>
      </c>
      <c r="H164" s="20" t="s">
        <v>276</v>
      </c>
      <c r="I164" s="22" t="s">
        <v>277</v>
      </c>
    </row>
    <row r="165" spans="1:9" ht="111" customHeight="1">
      <c r="A165" s="30"/>
      <c r="B165" s="30"/>
      <c r="C165" s="1" t="s">
        <v>201</v>
      </c>
      <c r="D165" s="12" t="s">
        <v>338</v>
      </c>
      <c r="E165" s="12">
        <v>2240</v>
      </c>
      <c r="F165" s="40">
        <v>90184.64</v>
      </c>
      <c r="G165" s="20" t="s">
        <v>36</v>
      </c>
      <c r="H165" s="20" t="s">
        <v>276</v>
      </c>
      <c r="I165" s="22" t="s">
        <v>277</v>
      </c>
    </row>
    <row r="166" spans="1:9" ht="87.75" customHeight="1">
      <c r="A166" s="30"/>
      <c r="B166" s="30"/>
      <c r="C166" s="1" t="s">
        <v>339</v>
      </c>
      <c r="D166" s="12" t="s">
        <v>220</v>
      </c>
      <c r="E166" s="12">
        <v>2240</v>
      </c>
      <c r="F166" s="40">
        <v>20700</v>
      </c>
      <c r="G166" s="20" t="s">
        <v>203</v>
      </c>
      <c r="H166" s="20" t="s">
        <v>276</v>
      </c>
      <c r="I166" s="22" t="s">
        <v>277</v>
      </c>
    </row>
    <row r="167" spans="1:9" ht="83.25" customHeight="1">
      <c r="A167" s="30"/>
      <c r="B167" s="30"/>
      <c r="C167" s="1" t="s">
        <v>341</v>
      </c>
      <c r="D167" s="12" t="s">
        <v>340</v>
      </c>
      <c r="E167" s="12">
        <v>2240</v>
      </c>
      <c r="F167" s="40">
        <v>120000</v>
      </c>
      <c r="G167" s="20" t="s">
        <v>36</v>
      </c>
      <c r="H167" s="20" t="s">
        <v>276</v>
      </c>
      <c r="I167" s="22" t="s">
        <v>277</v>
      </c>
    </row>
    <row r="168" spans="1:9" ht="101.25" customHeight="1">
      <c r="A168" s="30"/>
      <c r="B168" s="30"/>
      <c r="C168" s="1" t="s">
        <v>343</v>
      </c>
      <c r="D168" s="12" t="s">
        <v>342</v>
      </c>
      <c r="E168" s="12">
        <v>2240</v>
      </c>
      <c r="F168" s="40">
        <v>10000</v>
      </c>
      <c r="G168" s="20" t="s">
        <v>203</v>
      </c>
      <c r="H168" s="20" t="s">
        <v>276</v>
      </c>
      <c r="I168" s="22" t="s">
        <v>277</v>
      </c>
    </row>
    <row r="169" spans="1:9" ht="101.25" customHeight="1">
      <c r="A169" s="30"/>
      <c r="B169" s="30"/>
      <c r="C169" s="1" t="s">
        <v>251</v>
      </c>
      <c r="D169" s="12" t="s">
        <v>344</v>
      </c>
      <c r="E169" s="12">
        <v>2240</v>
      </c>
      <c r="F169" s="40">
        <v>8743</v>
      </c>
      <c r="G169" s="20" t="s">
        <v>203</v>
      </c>
      <c r="H169" s="20" t="s">
        <v>276</v>
      </c>
      <c r="I169" s="22" t="s">
        <v>277</v>
      </c>
    </row>
    <row r="170" spans="1:9" ht="101.25" customHeight="1">
      <c r="A170" s="30"/>
      <c r="B170" s="30"/>
      <c r="C170" s="1" t="s">
        <v>253</v>
      </c>
      <c r="D170" s="12" t="s">
        <v>345</v>
      </c>
      <c r="E170" s="12">
        <v>2240</v>
      </c>
      <c r="F170" s="40">
        <v>26000</v>
      </c>
      <c r="G170" s="20" t="s">
        <v>203</v>
      </c>
      <c r="H170" s="20" t="s">
        <v>276</v>
      </c>
      <c r="I170" s="22" t="s">
        <v>277</v>
      </c>
    </row>
    <row r="171" spans="1:9" ht="101.25" customHeight="1">
      <c r="A171" s="30"/>
      <c r="B171" s="30"/>
      <c r="C171" s="1" t="s">
        <v>219</v>
      </c>
      <c r="D171" s="12" t="s">
        <v>218</v>
      </c>
      <c r="E171" s="12">
        <v>2240</v>
      </c>
      <c r="F171" s="40">
        <v>20000</v>
      </c>
      <c r="G171" s="20" t="s">
        <v>203</v>
      </c>
      <c r="H171" s="20" t="s">
        <v>276</v>
      </c>
      <c r="I171" s="22" t="s">
        <v>277</v>
      </c>
    </row>
    <row r="172" spans="1:9" ht="112.5" customHeight="1">
      <c r="A172" s="30"/>
      <c r="B172" s="30"/>
      <c r="C172" s="1" t="s">
        <v>206</v>
      </c>
      <c r="D172" s="12" t="s">
        <v>346</v>
      </c>
      <c r="E172" s="12">
        <v>2240</v>
      </c>
      <c r="F172" s="40">
        <v>5000</v>
      </c>
      <c r="G172" s="20" t="s">
        <v>203</v>
      </c>
      <c r="H172" s="20" t="s">
        <v>276</v>
      </c>
      <c r="I172" s="22" t="s">
        <v>277</v>
      </c>
    </row>
    <row r="173" spans="1:9" ht="81.75" customHeight="1">
      <c r="A173" s="30"/>
      <c r="B173" s="30"/>
      <c r="C173" s="1" t="s">
        <v>223</v>
      </c>
      <c r="D173" s="12" t="s">
        <v>347</v>
      </c>
      <c r="E173" s="12">
        <v>2240</v>
      </c>
      <c r="F173" s="40">
        <v>60000</v>
      </c>
      <c r="G173" s="20" t="s">
        <v>36</v>
      </c>
      <c r="H173" s="20" t="s">
        <v>276</v>
      </c>
      <c r="I173" s="22" t="s">
        <v>277</v>
      </c>
    </row>
    <row r="174" spans="1:9" ht="76.5" customHeight="1">
      <c r="A174" s="30"/>
      <c r="B174" s="30"/>
      <c r="C174" s="1" t="s">
        <v>212</v>
      </c>
      <c r="D174" s="12" t="s">
        <v>348</v>
      </c>
      <c r="E174" s="12">
        <v>2240</v>
      </c>
      <c r="F174" s="40">
        <v>40000</v>
      </c>
      <c r="G174" s="20" t="s">
        <v>36</v>
      </c>
      <c r="H174" s="20" t="s">
        <v>276</v>
      </c>
      <c r="I174" s="22" t="s">
        <v>277</v>
      </c>
    </row>
    <row r="175" spans="1:9" ht="30.75" customHeight="1">
      <c r="A175" s="30"/>
      <c r="B175" s="30"/>
      <c r="C175" s="29" t="s">
        <v>169</v>
      </c>
      <c r="D175" s="30"/>
      <c r="E175" s="12"/>
      <c r="F175" s="47">
        <f>SUM(F116:F174)</f>
        <v>1220581.99</v>
      </c>
      <c r="G175" s="12"/>
      <c r="H175" s="33"/>
      <c r="I175" s="31"/>
    </row>
    <row r="176" spans="1:9" ht="78" customHeight="1">
      <c r="A176" s="30"/>
      <c r="B176" s="30"/>
      <c r="C176" s="33" t="s">
        <v>170</v>
      </c>
      <c r="D176" s="13">
        <v>0</v>
      </c>
      <c r="E176" s="12">
        <v>2250</v>
      </c>
      <c r="F176" s="48">
        <v>0</v>
      </c>
      <c r="G176" s="12" t="s">
        <v>17</v>
      </c>
      <c r="H176" s="46" t="s">
        <v>41</v>
      </c>
      <c r="I176" s="12"/>
    </row>
    <row r="177" spans="1:9" ht="26.25" customHeight="1">
      <c r="A177" s="30"/>
      <c r="B177" s="30"/>
      <c r="C177" s="30" t="s">
        <v>171</v>
      </c>
      <c r="D177" s="30"/>
      <c r="E177" s="12"/>
      <c r="F177" s="49">
        <f>SUM(F176)</f>
        <v>0</v>
      </c>
      <c r="G177" s="12"/>
      <c r="H177" s="33"/>
      <c r="I177" s="31"/>
    </row>
    <row r="178" spans="1:9" ht="42.75" customHeight="1">
      <c r="A178" s="1"/>
      <c r="B178" s="1"/>
      <c r="C178" s="30" t="s">
        <v>172</v>
      </c>
      <c r="D178" s="1"/>
      <c r="E178" s="31"/>
      <c r="F178" s="32"/>
      <c r="G178" s="12"/>
      <c r="H178" s="33"/>
      <c r="I178" s="12"/>
    </row>
    <row r="179" spans="1:9" ht="93.75" customHeight="1">
      <c r="A179" s="1"/>
      <c r="B179" s="1"/>
      <c r="C179" s="50" t="s">
        <v>173</v>
      </c>
      <c r="D179" s="51" t="s">
        <v>174</v>
      </c>
      <c r="E179" s="12">
        <v>2271</v>
      </c>
      <c r="F179" s="45">
        <f>269394.8-36.48+10000</f>
        <v>279358.32</v>
      </c>
      <c r="G179" s="12" t="s">
        <v>17</v>
      </c>
      <c r="H179" s="46" t="s">
        <v>46</v>
      </c>
      <c r="I179" s="12" t="s">
        <v>402</v>
      </c>
    </row>
    <row r="180" spans="1:9" ht="93.75" customHeight="1">
      <c r="A180" s="1"/>
      <c r="B180" s="1"/>
      <c r="C180" s="50" t="s">
        <v>173</v>
      </c>
      <c r="D180" s="51" t="s">
        <v>174</v>
      </c>
      <c r="E180" s="12">
        <v>2271</v>
      </c>
      <c r="F180" s="45">
        <v>2500</v>
      </c>
      <c r="G180" s="12" t="s">
        <v>17</v>
      </c>
      <c r="H180" s="46" t="s">
        <v>175</v>
      </c>
      <c r="I180" s="12" t="s">
        <v>176</v>
      </c>
    </row>
    <row r="181" spans="1:9" ht="26.25" customHeight="1">
      <c r="A181" s="1"/>
      <c r="B181" s="1"/>
      <c r="C181" s="29" t="s">
        <v>177</v>
      </c>
      <c r="D181" s="1"/>
      <c r="E181" s="15"/>
      <c r="F181" s="32">
        <f>SUM(F179:F180)</f>
        <v>281858.32</v>
      </c>
      <c r="G181" s="12"/>
      <c r="H181" s="33"/>
      <c r="I181" s="12"/>
    </row>
    <row r="182" spans="1:9" ht="31.5">
      <c r="A182" s="1"/>
      <c r="B182" s="1"/>
      <c r="C182" s="1" t="s">
        <v>178</v>
      </c>
      <c r="D182" s="13" t="s">
        <v>179</v>
      </c>
      <c r="E182" s="13">
        <v>2272</v>
      </c>
      <c r="F182" s="43">
        <v>52000</v>
      </c>
      <c r="G182" s="12" t="s">
        <v>36</v>
      </c>
      <c r="H182" s="46" t="s">
        <v>46</v>
      </c>
      <c r="I182" s="12"/>
    </row>
    <row r="183" spans="1:9" ht="98.25" customHeight="1">
      <c r="A183" s="1"/>
      <c r="B183" s="1"/>
      <c r="C183" s="1" t="s">
        <v>180</v>
      </c>
      <c r="D183" s="13" t="s">
        <v>181</v>
      </c>
      <c r="E183" s="13">
        <v>2272</v>
      </c>
      <c r="F183" s="16">
        <v>5000</v>
      </c>
      <c r="G183" s="12" t="s">
        <v>17</v>
      </c>
      <c r="H183" s="46" t="s">
        <v>46</v>
      </c>
      <c r="I183" s="15" t="s">
        <v>182</v>
      </c>
    </row>
    <row r="184" spans="1:9" ht="98.25" customHeight="1">
      <c r="A184" s="1"/>
      <c r="B184" s="1"/>
      <c r="C184" s="1" t="s">
        <v>180</v>
      </c>
      <c r="D184" s="13" t="s">
        <v>181</v>
      </c>
      <c r="E184" s="13">
        <v>2272</v>
      </c>
      <c r="F184" s="16">
        <f>25000+10000</f>
        <v>35000</v>
      </c>
      <c r="G184" s="12" t="s">
        <v>17</v>
      </c>
      <c r="H184" s="46" t="s">
        <v>46</v>
      </c>
      <c r="I184" s="12" t="s">
        <v>261</v>
      </c>
    </row>
    <row r="185" spans="1:9" ht="79.5" customHeight="1">
      <c r="A185" s="1"/>
      <c r="B185" s="1"/>
      <c r="C185" s="1" t="s">
        <v>183</v>
      </c>
      <c r="D185" s="13" t="s">
        <v>184</v>
      </c>
      <c r="E185" s="13">
        <v>2272</v>
      </c>
      <c r="F185" s="43">
        <v>67000</v>
      </c>
      <c r="G185" s="12" t="s">
        <v>36</v>
      </c>
      <c r="H185" s="46" t="s">
        <v>46</v>
      </c>
      <c r="I185" s="12"/>
    </row>
    <row r="186" spans="1:9" ht="53.25" customHeight="1">
      <c r="A186" s="1"/>
      <c r="B186" s="1"/>
      <c r="C186" s="1" t="s">
        <v>185</v>
      </c>
      <c r="D186" s="13" t="s">
        <v>186</v>
      </c>
      <c r="E186" s="13">
        <v>2272</v>
      </c>
      <c r="F186" s="43">
        <v>5000</v>
      </c>
      <c r="G186" s="12" t="s">
        <v>17</v>
      </c>
      <c r="H186" s="46" t="s">
        <v>46</v>
      </c>
      <c r="I186" s="15" t="s">
        <v>187</v>
      </c>
    </row>
    <row r="187" spans="1:9" ht="97.5" customHeight="1">
      <c r="A187" s="1"/>
      <c r="B187" s="1"/>
      <c r="C187" s="1" t="s">
        <v>188</v>
      </c>
      <c r="D187" s="13" t="s">
        <v>189</v>
      </c>
      <c r="E187" s="13">
        <v>2272</v>
      </c>
      <c r="F187" s="43">
        <f>22948+10000</f>
        <v>32948</v>
      </c>
      <c r="G187" s="12" t="s">
        <v>17</v>
      </c>
      <c r="H187" s="46" t="s">
        <v>46</v>
      </c>
      <c r="I187" s="12" t="s">
        <v>261</v>
      </c>
    </row>
    <row r="188" spans="1:9" ht="33" customHeight="1">
      <c r="A188" s="1"/>
      <c r="B188" s="1"/>
      <c r="C188" s="29" t="s">
        <v>190</v>
      </c>
      <c r="D188" s="1"/>
      <c r="E188" s="12"/>
      <c r="F188" s="32">
        <f>SUM(F182:F187)</f>
        <v>196948</v>
      </c>
      <c r="G188" s="12"/>
      <c r="H188" s="33"/>
      <c r="I188" s="42"/>
    </row>
    <row r="189" spans="1:9" ht="66.75" customHeight="1">
      <c r="A189" s="1"/>
      <c r="B189" s="1"/>
      <c r="C189" s="52" t="s">
        <v>30</v>
      </c>
      <c r="D189" s="42" t="s">
        <v>0</v>
      </c>
      <c r="E189" s="12">
        <v>2273</v>
      </c>
      <c r="F189" s="45">
        <f>274409+120000+30000</f>
        <v>424409</v>
      </c>
      <c r="G189" s="12" t="s">
        <v>17</v>
      </c>
      <c r="H189" s="46" t="s">
        <v>46</v>
      </c>
      <c r="I189" s="12" t="s">
        <v>262</v>
      </c>
    </row>
    <row r="190" spans="1:9" ht="66.75" customHeight="1">
      <c r="A190" s="1"/>
      <c r="B190" s="1"/>
      <c r="C190" s="52" t="s">
        <v>52</v>
      </c>
      <c r="D190" s="42" t="s">
        <v>51</v>
      </c>
      <c r="E190" s="12">
        <v>2273</v>
      </c>
      <c r="F190" s="45">
        <v>20000</v>
      </c>
      <c r="G190" s="12" t="s">
        <v>17</v>
      </c>
      <c r="H190" s="46" t="s">
        <v>46</v>
      </c>
      <c r="I190" s="12"/>
    </row>
    <row r="191" spans="1:9" ht="58.5" customHeight="1">
      <c r="A191" s="1"/>
      <c r="B191" s="1"/>
      <c r="C191" s="52" t="s">
        <v>30</v>
      </c>
      <c r="D191" s="42" t="s">
        <v>0</v>
      </c>
      <c r="E191" s="12">
        <v>2273</v>
      </c>
      <c r="F191" s="45">
        <f>15000-4000</f>
        <v>11000</v>
      </c>
      <c r="G191" s="12" t="s">
        <v>17</v>
      </c>
      <c r="H191" s="46" t="s">
        <v>46</v>
      </c>
      <c r="I191" s="53" t="s">
        <v>350</v>
      </c>
    </row>
    <row r="192" spans="1:9" ht="58.5" customHeight="1">
      <c r="A192" s="1"/>
      <c r="B192" s="1"/>
      <c r="C192" s="52" t="s">
        <v>52</v>
      </c>
      <c r="D192" s="42" t="s">
        <v>51</v>
      </c>
      <c r="E192" s="12">
        <v>2273</v>
      </c>
      <c r="F192" s="45">
        <v>4000</v>
      </c>
      <c r="G192" s="12" t="s">
        <v>17</v>
      </c>
      <c r="H192" s="46" t="s">
        <v>349</v>
      </c>
      <c r="I192" s="53" t="s">
        <v>351</v>
      </c>
    </row>
    <row r="193" spans="1:9" ht="33.75" customHeight="1">
      <c r="A193" s="1"/>
      <c r="B193" s="1"/>
      <c r="C193" s="29" t="s">
        <v>7</v>
      </c>
      <c r="D193" s="1"/>
      <c r="E193" s="12"/>
      <c r="F193" s="32">
        <f>SUM(F189:F192)</f>
        <v>459409</v>
      </c>
      <c r="G193" s="12"/>
      <c r="H193" s="33"/>
      <c r="I193" s="42"/>
    </row>
    <row r="194" spans="1:9" ht="54.75" customHeight="1">
      <c r="A194" s="1"/>
      <c r="B194" s="1"/>
      <c r="C194" s="52" t="s">
        <v>31</v>
      </c>
      <c r="D194" s="12" t="s">
        <v>1</v>
      </c>
      <c r="E194" s="12">
        <v>2274</v>
      </c>
      <c r="F194" s="45">
        <v>43934.64</v>
      </c>
      <c r="G194" s="12" t="s">
        <v>17</v>
      </c>
      <c r="H194" s="46" t="s">
        <v>46</v>
      </c>
      <c r="I194" s="54"/>
    </row>
    <row r="195" spans="1:9" ht="65.25" customHeight="1">
      <c r="A195" s="1"/>
      <c r="B195" s="1"/>
      <c r="C195" s="52" t="s">
        <v>32</v>
      </c>
      <c r="D195" s="12" t="s">
        <v>2</v>
      </c>
      <c r="E195" s="12">
        <v>2274</v>
      </c>
      <c r="F195" s="45">
        <v>9699</v>
      </c>
      <c r="G195" s="12" t="s">
        <v>17</v>
      </c>
      <c r="H195" s="46" t="s">
        <v>46</v>
      </c>
      <c r="I195" s="53"/>
    </row>
    <row r="196" spans="1:14" ht="84" customHeight="1">
      <c r="A196" s="1"/>
      <c r="B196" s="1"/>
      <c r="C196" s="52" t="s">
        <v>62</v>
      </c>
      <c r="D196" s="12" t="s">
        <v>3</v>
      </c>
      <c r="E196" s="12">
        <v>2274</v>
      </c>
      <c r="F196" s="45">
        <f>321725.36-50000-10000</f>
        <v>261725.36</v>
      </c>
      <c r="G196" s="12" t="s">
        <v>17</v>
      </c>
      <c r="H196" s="46" t="s">
        <v>46</v>
      </c>
      <c r="I196" s="42" t="s">
        <v>403</v>
      </c>
      <c r="N196" s="60" t="s">
        <v>35</v>
      </c>
    </row>
    <row r="197" spans="1:14" ht="105" customHeight="1">
      <c r="A197" s="1"/>
      <c r="B197" s="1"/>
      <c r="C197" s="52" t="s">
        <v>62</v>
      </c>
      <c r="D197" s="12" t="s">
        <v>3</v>
      </c>
      <c r="E197" s="12">
        <v>2274</v>
      </c>
      <c r="F197" s="45">
        <v>2500</v>
      </c>
      <c r="G197" s="12" t="s">
        <v>17</v>
      </c>
      <c r="H197" s="46" t="s">
        <v>50</v>
      </c>
      <c r="I197" s="53" t="s">
        <v>49</v>
      </c>
      <c r="N197" s="60" t="s">
        <v>35</v>
      </c>
    </row>
    <row r="198" spans="1:9" ht="47.25" customHeight="1">
      <c r="A198" s="1"/>
      <c r="B198" s="1"/>
      <c r="C198" s="29" t="s">
        <v>8</v>
      </c>
      <c r="D198" s="1"/>
      <c r="E198" s="12"/>
      <c r="F198" s="32">
        <f>SUM(F194:F197)</f>
        <v>317859</v>
      </c>
      <c r="G198" s="12"/>
      <c r="H198" s="33"/>
      <c r="I198" s="42"/>
    </row>
    <row r="199" spans="1:9" ht="81" customHeight="1">
      <c r="A199" s="1"/>
      <c r="B199" s="1"/>
      <c r="C199" s="63" t="s">
        <v>22</v>
      </c>
      <c r="D199" s="12" t="s">
        <v>4</v>
      </c>
      <c r="E199" s="12">
        <v>2275</v>
      </c>
      <c r="F199" s="45">
        <f>130500-70000-10500</f>
        <v>50000</v>
      </c>
      <c r="G199" s="12" t="s">
        <v>36</v>
      </c>
      <c r="H199" s="46" t="s">
        <v>46</v>
      </c>
      <c r="I199" s="42" t="s">
        <v>269</v>
      </c>
    </row>
    <row r="200" spans="1:9" ht="63" customHeight="1">
      <c r="A200" s="1"/>
      <c r="B200" s="1"/>
      <c r="C200" s="63" t="s">
        <v>48</v>
      </c>
      <c r="D200" s="12" t="s">
        <v>47</v>
      </c>
      <c r="E200" s="12">
        <v>2275</v>
      </c>
      <c r="F200" s="45">
        <f>160000+10500</f>
        <v>170500</v>
      </c>
      <c r="G200" s="12" t="s">
        <v>17</v>
      </c>
      <c r="H200" s="46" t="s">
        <v>46</v>
      </c>
      <c r="I200" s="42" t="s">
        <v>270</v>
      </c>
    </row>
    <row r="201" spans="1:9" ht="60.75" customHeight="1">
      <c r="A201" s="1"/>
      <c r="B201" s="1"/>
      <c r="C201" s="44" t="s">
        <v>16</v>
      </c>
      <c r="D201" s="12" t="s">
        <v>80</v>
      </c>
      <c r="E201" s="12">
        <v>2275</v>
      </c>
      <c r="F201" s="45">
        <v>42000</v>
      </c>
      <c r="G201" s="46" t="s">
        <v>36</v>
      </c>
      <c r="H201" s="12" t="s">
        <v>41</v>
      </c>
      <c r="I201" s="12"/>
    </row>
    <row r="202" spans="1:13" ht="66" customHeight="1">
      <c r="A202" s="1"/>
      <c r="B202" s="1"/>
      <c r="C202" s="44" t="s">
        <v>21</v>
      </c>
      <c r="D202" s="12" t="s">
        <v>44</v>
      </c>
      <c r="E202" s="12">
        <v>2275</v>
      </c>
      <c r="F202" s="45">
        <v>13000</v>
      </c>
      <c r="G202" s="46" t="s">
        <v>17</v>
      </c>
      <c r="H202" s="12" t="s">
        <v>41</v>
      </c>
      <c r="I202" s="12"/>
      <c r="M202" s="60" t="s">
        <v>35</v>
      </c>
    </row>
    <row r="203" spans="1:9" ht="60.75" customHeight="1">
      <c r="A203" s="1"/>
      <c r="B203" s="1"/>
      <c r="C203" s="44" t="s">
        <v>45</v>
      </c>
      <c r="D203" s="12" t="s">
        <v>81</v>
      </c>
      <c r="E203" s="12">
        <v>2275</v>
      </c>
      <c r="F203" s="45">
        <v>4500</v>
      </c>
      <c r="G203" s="12" t="s">
        <v>36</v>
      </c>
      <c r="H203" s="12" t="s">
        <v>41</v>
      </c>
      <c r="I203" s="12"/>
    </row>
    <row r="204" spans="1:9" ht="24.75" customHeight="1">
      <c r="A204" s="1"/>
      <c r="B204" s="1"/>
      <c r="C204" s="55" t="s">
        <v>23</v>
      </c>
      <c r="D204" s="35"/>
      <c r="E204" s="12"/>
      <c r="F204" s="32">
        <f>SUM(F199:F203)</f>
        <v>280000</v>
      </c>
      <c r="G204" s="12"/>
      <c r="H204" s="12"/>
      <c r="I204" s="42"/>
    </row>
    <row r="205" spans="1:9" ht="63" customHeight="1">
      <c r="A205" s="1"/>
      <c r="B205" s="1"/>
      <c r="C205" s="1" t="s">
        <v>33</v>
      </c>
      <c r="D205" s="56" t="s">
        <v>60</v>
      </c>
      <c r="E205" s="12">
        <v>2282</v>
      </c>
      <c r="F205" s="48">
        <v>0</v>
      </c>
      <c r="G205" s="12"/>
      <c r="H205" s="12"/>
      <c r="I205" s="42"/>
    </row>
    <row r="206" spans="1:9" ht="24.75" customHeight="1">
      <c r="A206" s="1"/>
      <c r="B206" s="1"/>
      <c r="C206" s="55" t="s">
        <v>24</v>
      </c>
      <c r="D206" s="35"/>
      <c r="E206" s="12"/>
      <c r="F206" s="49">
        <f>SUM(F205)</f>
        <v>0</v>
      </c>
      <c r="G206" s="12"/>
      <c r="H206" s="12"/>
      <c r="I206" s="42"/>
    </row>
    <row r="207" spans="1:9" ht="81" customHeight="1">
      <c r="A207" s="1"/>
      <c r="B207" s="1"/>
      <c r="C207" s="1" t="s">
        <v>25</v>
      </c>
      <c r="D207" s="56" t="s">
        <v>5</v>
      </c>
      <c r="E207" s="12">
        <v>2730</v>
      </c>
      <c r="F207" s="45">
        <v>100000</v>
      </c>
      <c r="G207" s="12" t="s">
        <v>36</v>
      </c>
      <c r="H207" s="12" t="s">
        <v>42</v>
      </c>
      <c r="I207" s="42"/>
    </row>
    <row r="208" spans="1:9" ht="27.75" customHeight="1">
      <c r="A208" s="1"/>
      <c r="B208" s="1"/>
      <c r="C208" s="55" t="s">
        <v>26</v>
      </c>
      <c r="D208" s="35"/>
      <c r="E208" s="12"/>
      <c r="F208" s="32">
        <f>SUM(F207)</f>
        <v>100000</v>
      </c>
      <c r="G208" s="12"/>
      <c r="H208" s="12"/>
      <c r="I208" s="42"/>
    </row>
    <row r="209" spans="1:9" ht="52.5" customHeight="1">
      <c r="A209" s="57"/>
      <c r="B209" s="57"/>
      <c r="C209" s="52" t="s">
        <v>27</v>
      </c>
      <c r="D209" s="46">
        <v>0</v>
      </c>
      <c r="E209" s="46">
        <v>2800</v>
      </c>
      <c r="F209" s="58">
        <v>20000</v>
      </c>
      <c r="G209" s="12" t="s">
        <v>17</v>
      </c>
      <c r="H209" s="46" t="s">
        <v>41</v>
      </c>
      <c r="I209" s="59"/>
    </row>
    <row r="210" spans="1:13" ht="24" customHeight="1">
      <c r="A210" s="1"/>
      <c r="B210" s="1"/>
      <c r="C210" s="55" t="s">
        <v>63</v>
      </c>
      <c r="D210" s="12"/>
      <c r="E210" s="12"/>
      <c r="F210" s="32">
        <f>SUM(F209:F209)</f>
        <v>20000</v>
      </c>
      <c r="G210" s="12"/>
      <c r="H210" s="12"/>
      <c r="I210" s="42"/>
      <c r="M210" s="60" t="s">
        <v>35</v>
      </c>
    </row>
    <row r="211" spans="1:9" ht="24" customHeight="1">
      <c r="A211" s="1"/>
      <c r="B211" s="1"/>
      <c r="C211" s="55" t="s">
        <v>43</v>
      </c>
      <c r="D211" s="12"/>
      <c r="E211" s="12"/>
      <c r="F211" s="32">
        <f>SUM(F63+F114+F193+F198+F204+F208+F210+F206+F188+F181+F177+F175)</f>
        <v>6423052.49</v>
      </c>
      <c r="G211" s="12"/>
      <c r="H211" s="12"/>
      <c r="I211" s="42"/>
    </row>
    <row r="212" spans="1:9" ht="24" customHeight="1">
      <c r="A212" s="64"/>
      <c r="B212" s="64"/>
      <c r="C212" s="65"/>
      <c r="D212" s="66"/>
      <c r="E212" s="66"/>
      <c r="F212" s="67"/>
      <c r="G212" s="66"/>
      <c r="H212" s="66"/>
      <c r="I212" s="68"/>
    </row>
    <row r="213" spans="1:5" ht="18.75">
      <c r="A213" s="74" t="s">
        <v>395</v>
      </c>
      <c r="B213" s="74"/>
      <c r="C213" s="74"/>
      <c r="D213" s="74"/>
      <c r="E213" s="74"/>
    </row>
    <row r="214" spans="1:6" ht="18.75">
      <c r="A214" s="72" t="s">
        <v>75</v>
      </c>
      <c r="B214" s="72"/>
      <c r="C214" s="72"/>
      <c r="D214" s="69"/>
      <c r="E214" s="70"/>
      <c r="F214" s="71" t="s">
        <v>28</v>
      </c>
    </row>
    <row r="215" spans="1:6" ht="44.25" customHeight="1">
      <c r="A215" s="75" t="s">
        <v>78</v>
      </c>
      <c r="B215" s="75"/>
      <c r="C215" s="75"/>
      <c r="D215" s="75"/>
      <c r="E215" s="75"/>
      <c r="F215" s="71" t="s">
        <v>64</v>
      </c>
    </row>
    <row r="216" spans="1:5" ht="15.75">
      <c r="A216" s="64"/>
      <c r="B216" s="64"/>
      <c r="C216" s="66"/>
      <c r="D216" s="64"/>
      <c r="E216" s="66"/>
    </row>
    <row r="217" spans="1:5" ht="15.75">
      <c r="A217" s="64"/>
      <c r="B217" s="64"/>
      <c r="C217" s="66"/>
      <c r="D217" s="64"/>
      <c r="E217" s="66"/>
    </row>
    <row r="218" spans="1:5" ht="15.75">
      <c r="A218" s="64"/>
      <c r="B218" s="64"/>
      <c r="C218" s="66"/>
      <c r="D218" s="64"/>
      <c r="E218" s="66"/>
    </row>
  </sheetData>
  <sheetProtection/>
  <mergeCells count="4">
    <mergeCell ref="A214:C214"/>
    <mergeCell ref="C1:I1"/>
    <mergeCell ref="A213:E213"/>
    <mergeCell ref="A215:E215"/>
  </mergeCells>
  <printOptions/>
  <pageMargins left="0.75" right="0.75" top="1" bottom="1" header="0.5" footer="0.5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Olya</cp:lastModifiedBy>
  <cp:lastPrinted>2019-03-27T10:27:32Z</cp:lastPrinted>
  <dcterms:created xsi:type="dcterms:W3CDTF">2005-01-26T09:08:47Z</dcterms:created>
  <dcterms:modified xsi:type="dcterms:W3CDTF">2019-05-29T07:28:28Z</dcterms:modified>
  <cp:category/>
  <cp:version/>
  <cp:contentType/>
  <cp:contentStatus/>
</cp:coreProperties>
</file>